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RESTAÇÃO 2024\7.JULHO 2024\"/>
    </mc:Choice>
  </mc:AlternateContent>
  <xr:revisionPtr revIDLastSave="0" documentId="8_{3816B6E7-9982-405E-97C1-79573FB190A2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VII'!$A$1:$I$52</definedName>
    <definedName name="_xlnm._FilterDatabase" localSheetId="10" hidden="1">'Demais despesas pesso ANEXO III'!$L$1:$L$98</definedName>
    <definedName name="_xlnm._FilterDatabase" localSheetId="9" hidden="1">'Despesa pessoal ANEXO II '!$F$1:$F$78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III'!$A$1:$ID$78</definedName>
    <definedName name="_xlnm.Print_Area" localSheetId="9">'Despesa pessoal ANEXO II '!$A$1:$IG$78</definedName>
    <definedName name="_xlnm.Print_Area" localSheetId="11">'Despesas gerais ANEXO IV'!$A$1:$L$108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VIII'!$A$1:$J$11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VII'!$A$1:$I$52</definedName>
    <definedName name="Z_4D67ECEB_8567_46A4_915F_4BBFDD1E02FC_.wvu.FilterData" localSheetId="10" hidden="1">'Demais despesas pesso ANEXO III'!$A$1:$XEE$98</definedName>
    <definedName name="Z_4D67ECEB_8567_46A4_915F_4BBFDD1E02FC_.wvu.FilterData" localSheetId="9" hidden="1">'Despesa pessoal ANEXO II '!$A$1:$XEH$78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III'!$A$1:$ID$78</definedName>
    <definedName name="Z_4D67ECEB_8567_46A4_915F_4BBFDD1E02FC_.wvu.PrintArea" localSheetId="9" hidden="1">'Despesa pessoal ANEXO II '!$A$1:$IG$78</definedName>
    <definedName name="Z_4D67ECEB_8567_46A4_915F_4BBFDD1E02FC_.wvu.PrintArea" localSheetId="11" hidden="1">'Despesas gerais ANEXO IV'!$A$1:$L$108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VIII'!$A$1:$J$11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E2" i="23" l="1"/>
  <c r="D72" i="1"/>
  <c r="B37" i="12"/>
  <c r="E19" i="12"/>
  <c r="D15" i="12"/>
  <c r="D171" i="1"/>
  <c r="D47" i="1" l="1"/>
  <c r="D138" i="1"/>
  <c r="D122" i="1"/>
  <c r="D69" i="1"/>
  <c r="M44" i="21"/>
  <c r="P44" i="21"/>
  <c r="S44" i="21"/>
  <c r="V44" i="21"/>
  <c r="M20" i="21"/>
  <c r="V20" i="21"/>
  <c r="P44" i="20"/>
  <c r="P20" i="20"/>
  <c r="D71" i="1"/>
  <c r="G2" i="24"/>
  <c r="E21" i="18"/>
  <c r="E13" i="18"/>
  <c r="D173" i="1"/>
  <c r="AB44" i="21" l="1"/>
  <c r="AB20" i="21"/>
  <c r="E17" i="12" l="1"/>
  <c r="M38" i="21" l="1"/>
  <c r="M37" i="21"/>
  <c r="M36" i="21"/>
  <c r="M35" i="21"/>
  <c r="M34" i="21"/>
  <c r="M46" i="21"/>
  <c r="M45" i="21"/>
  <c r="M43" i="21"/>
  <c r="M42" i="21"/>
  <c r="M41" i="21"/>
  <c r="M40" i="21"/>
  <c r="M39" i="21"/>
  <c r="M71" i="21"/>
  <c r="S71" i="21"/>
  <c r="M62" i="21"/>
  <c r="P62" i="21"/>
  <c r="S62" i="21"/>
  <c r="V62" i="21"/>
  <c r="M58" i="21"/>
  <c r="P58" i="21"/>
  <c r="S58" i="21"/>
  <c r="V58" i="21"/>
  <c r="P72" i="20"/>
  <c r="P62" i="20"/>
  <c r="P58" i="20"/>
  <c r="G22" i="18"/>
  <c r="G21" i="18"/>
  <c r="G14" i="18"/>
  <c r="G15" i="18"/>
  <c r="G16" i="18"/>
  <c r="G17" i="18"/>
  <c r="G13" i="18"/>
  <c r="AB62" i="21" l="1"/>
  <c r="AB58" i="21"/>
  <c r="AB71" i="21"/>
  <c r="M10" i="21" l="1"/>
  <c r="P10" i="21"/>
  <c r="S10" i="21"/>
  <c r="V10" i="21"/>
  <c r="P10" i="20"/>
  <c r="M28" i="21" l="1"/>
  <c r="S28" i="21"/>
  <c r="V28" i="21"/>
  <c r="M29" i="21"/>
  <c r="S29" i="21"/>
  <c r="V29" i="21"/>
  <c r="P29" i="20"/>
  <c r="P28" i="20"/>
  <c r="AB29" i="21" l="1"/>
  <c r="AB28" i="21"/>
  <c r="S37" i="21"/>
  <c r="M50" i="21" l="1"/>
  <c r="P50" i="21"/>
  <c r="V50" i="21"/>
  <c r="P50" i="20"/>
  <c r="AB50" i="21" l="1"/>
  <c r="M65" i="21"/>
  <c r="M76" i="21"/>
  <c r="S41" i="21" l="1"/>
  <c r="V41" i="21"/>
  <c r="V37" i="21"/>
  <c r="P41" i="20"/>
  <c r="P37" i="20"/>
  <c r="D97" i="1"/>
  <c r="AB37" i="21" l="1"/>
  <c r="AB41" i="21"/>
  <c r="E15" i="12" l="1"/>
  <c r="S42" i="21" l="1"/>
  <c r="S4" i="21" l="1"/>
  <c r="M30" i="21" l="1"/>
  <c r="S30" i="21"/>
  <c r="V30" i="21"/>
  <c r="P30" i="20"/>
  <c r="AB30" i="21" l="1"/>
  <c r="V70" i="21" l="1"/>
  <c r="S70" i="21"/>
  <c r="M70" i="21"/>
  <c r="P70" i="20"/>
  <c r="AB70" i="21" l="1"/>
  <c r="V15" i="21" l="1"/>
  <c r="V16" i="21"/>
  <c r="V17" i="21"/>
  <c r="V18" i="21"/>
  <c r="V19" i="21"/>
  <c r="V21" i="21"/>
  <c r="V22" i="21"/>
  <c r="V23" i="21"/>
  <c r="V24" i="21"/>
  <c r="V25" i="21"/>
  <c r="V26" i="21"/>
  <c r="V27" i="21"/>
  <c r="V31" i="21"/>
  <c r="V32" i="21"/>
  <c r="V33" i="21"/>
  <c r="V34" i="21"/>
  <c r="V35" i="21"/>
  <c r="V36" i="21"/>
  <c r="V38" i="21"/>
  <c r="V39" i="21"/>
  <c r="V40" i="21"/>
  <c r="V42" i="21"/>
  <c r="V43" i="21"/>
  <c r="V45" i="21"/>
  <c r="V46" i="21"/>
  <c r="V47" i="21"/>
  <c r="V49" i="21"/>
  <c r="V51" i="21"/>
  <c r="V52" i="21"/>
  <c r="V3" i="21"/>
  <c r="V4" i="21"/>
  <c r="V5" i="21"/>
  <c r="V6" i="21"/>
  <c r="V7" i="21"/>
  <c r="V8" i="21"/>
  <c r="V9" i="21"/>
  <c r="V11" i="21"/>
  <c r="V12" i="21"/>
  <c r="V14" i="21"/>
  <c r="M55" i="21"/>
  <c r="P55" i="21"/>
  <c r="S55" i="21"/>
  <c r="V55" i="21"/>
  <c r="S38" i="21"/>
  <c r="M31" i="21"/>
  <c r="M24" i="21"/>
  <c r="P24" i="21"/>
  <c r="S24" i="21"/>
  <c r="P55" i="20"/>
  <c r="P38" i="20"/>
  <c r="P24" i="20"/>
  <c r="M72" i="21"/>
  <c r="P72" i="21"/>
  <c r="S72" i="21"/>
  <c r="S60" i="21"/>
  <c r="M59" i="21"/>
  <c r="M56" i="21"/>
  <c r="M54" i="21"/>
  <c r="AB72" i="21" l="1"/>
  <c r="AB55" i="21"/>
  <c r="AB38" i="21"/>
  <c r="AB24" i="21"/>
  <c r="P2" i="20"/>
  <c r="P71" i="20"/>
  <c r="P63" i="20"/>
  <c r="P32" i="20" l="1"/>
  <c r="P31" i="20"/>
  <c r="S48" i="21" l="1"/>
  <c r="P48" i="21"/>
  <c r="M48" i="21"/>
  <c r="P48" i="20"/>
  <c r="P16" i="20"/>
  <c r="AB48" i="21" l="1"/>
  <c r="S32" i="21" l="1"/>
  <c r="P32" i="21"/>
  <c r="M32" i="21"/>
  <c r="S16" i="21"/>
  <c r="P16" i="21"/>
  <c r="M16" i="21"/>
  <c r="V68" i="21"/>
  <c r="S68" i="21"/>
  <c r="P68" i="21"/>
  <c r="M68" i="21"/>
  <c r="S59" i="21"/>
  <c r="P59" i="21"/>
  <c r="S52" i="21"/>
  <c r="P52" i="21"/>
  <c r="M52" i="21"/>
  <c r="S46" i="21"/>
  <c r="P46" i="21"/>
  <c r="S33" i="21"/>
  <c r="P33" i="21"/>
  <c r="M33" i="21"/>
  <c r="S26" i="21"/>
  <c r="P26" i="21"/>
  <c r="M26" i="21"/>
  <c r="S9" i="21"/>
  <c r="P9" i="21"/>
  <c r="M9" i="21"/>
  <c r="P68" i="20"/>
  <c r="P59" i="20"/>
  <c r="P52" i="20"/>
  <c r="P46" i="20"/>
  <c r="P33" i="20"/>
  <c r="P26" i="20"/>
  <c r="P9" i="20"/>
  <c r="AB16" i="21" l="1"/>
  <c r="AB32" i="21"/>
  <c r="AB68" i="21"/>
  <c r="AB59" i="21"/>
  <c r="AB52" i="21"/>
  <c r="AB46" i="21"/>
  <c r="AB33" i="21"/>
  <c r="AB26" i="21"/>
  <c r="M15" i="21"/>
  <c r="M17" i="21"/>
  <c r="M18" i="21"/>
  <c r="M19" i="21"/>
  <c r="M21" i="21"/>
  <c r="M22" i="21"/>
  <c r="M23" i="21"/>
  <c r="M25" i="21"/>
  <c r="M27" i="21"/>
  <c r="M49" i="21"/>
  <c r="M51" i="21"/>
  <c r="M53" i="21"/>
  <c r="M57" i="21"/>
  <c r="M60" i="21"/>
  <c r="M61" i="21"/>
  <c r="M63" i="21"/>
  <c r="M64" i="21"/>
  <c r="M66" i="21"/>
  <c r="M67" i="21"/>
  <c r="M69" i="21"/>
  <c r="M73" i="21"/>
  <c r="M74" i="21"/>
  <c r="M75" i="21"/>
  <c r="M77" i="21"/>
  <c r="M78" i="21"/>
  <c r="V73" i="21"/>
  <c r="S73" i="21"/>
  <c r="P73" i="21"/>
  <c r="S19" i="21"/>
  <c r="M13" i="21"/>
  <c r="P73" i="20"/>
  <c r="P19" i="20"/>
  <c r="P13" i="20"/>
  <c r="D123" i="1"/>
  <c r="D112" i="1"/>
  <c r="AB19" i="21" l="1"/>
  <c r="AB73" i="21"/>
  <c r="D111" i="1"/>
  <c r="P13" i="21" l="1"/>
  <c r="D25" i="1"/>
  <c r="S13" i="21" l="1"/>
  <c r="D70" i="1"/>
  <c r="U13" i="21" l="1"/>
  <c r="V13" i="21" s="1"/>
  <c r="V78" i="21"/>
  <c r="S78" i="21"/>
  <c r="P78" i="21"/>
  <c r="S47" i="21"/>
  <c r="P47" i="21"/>
  <c r="S23" i="21"/>
  <c r="P23" i="21"/>
  <c r="P78" i="20"/>
  <c r="P47" i="20"/>
  <c r="P23" i="20"/>
  <c r="P8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8" i="21"/>
  <c r="AB47" i="21"/>
  <c r="AB23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40" i="21"/>
  <c r="P40" i="20"/>
  <c r="F31" i="33"/>
  <c r="E31" i="33"/>
  <c r="I53" i="34" l="1"/>
  <c r="J44" i="34"/>
  <c r="AB40" i="21"/>
  <c r="F32" i="33"/>
  <c r="D152" i="1" s="1"/>
  <c r="P2" i="32" l="1"/>
  <c r="V77" i="21"/>
  <c r="S77" i="21"/>
  <c r="P77" i="21"/>
  <c r="P42" i="21"/>
  <c r="S18" i="21"/>
  <c r="P2" i="21"/>
  <c r="P77" i="20"/>
  <c r="P42" i="20"/>
  <c r="P18" i="20"/>
  <c r="AB77" i="21" l="1"/>
  <c r="AB42" i="21"/>
  <c r="AB18" i="21"/>
  <c r="P76" i="21" l="1"/>
  <c r="P75" i="21"/>
  <c r="P74" i="21"/>
  <c r="P69" i="21"/>
  <c r="P67" i="21"/>
  <c r="P66" i="21"/>
  <c r="P65" i="21"/>
  <c r="P64" i="21"/>
  <c r="P63" i="21"/>
  <c r="P61" i="21"/>
  <c r="P60" i="21"/>
  <c r="P57" i="21"/>
  <c r="P56" i="21"/>
  <c r="P54" i="21"/>
  <c r="P53" i="21"/>
  <c r="P51" i="21"/>
  <c r="P49" i="21"/>
  <c r="P45" i="21"/>
  <c r="P43" i="21"/>
  <c r="P35" i="21"/>
  <c r="P34" i="21"/>
  <c r="P31" i="21"/>
  <c r="P25" i="21"/>
  <c r="P22" i="21"/>
  <c r="P21" i="21"/>
  <c r="P17" i="21"/>
  <c r="P15" i="21"/>
  <c r="P14" i="21"/>
  <c r="P12" i="21"/>
  <c r="M12" i="21"/>
  <c r="P11" i="21"/>
  <c r="M11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53" i="21"/>
  <c r="V54" i="21"/>
  <c r="V56" i="21"/>
  <c r="V57" i="21"/>
  <c r="V60" i="21"/>
  <c r="V61" i="21"/>
  <c r="V63" i="21"/>
  <c r="V64" i="21"/>
  <c r="V65" i="21"/>
  <c r="V66" i="21"/>
  <c r="V67" i="21"/>
  <c r="V69" i="21"/>
  <c r="V74" i="21"/>
  <c r="V75" i="21"/>
  <c r="V76" i="21"/>
  <c r="S2" i="21"/>
  <c r="S3" i="21"/>
  <c r="S5" i="21"/>
  <c r="S6" i="21"/>
  <c r="S7" i="21"/>
  <c r="S8" i="21"/>
  <c r="S11" i="21"/>
  <c r="S12" i="21"/>
  <c r="S14" i="21"/>
  <c r="S15" i="21"/>
  <c r="S17" i="21"/>
  <c r="S21" i="21"/>
  <c r="S22" i="21"/>
  <c r="S25" i="21"/>
  <c r="S27" i="21"/>
  <c r="S31" i="21"/>
  <c r="S34" i="21"/>
  <c r="S35" i="21"/>
  <c r="S39" i="21"/>
  <c r="S43" i="21"/>
  <c r="S45" i="21"/>
  <c r="S49" i="21"/>
  <c r="S51" i="21"/>
  <c r="S53" i="21"/>
  <c r="S54" i="21"/>
  <c r="S56" i="21"/>
  <c r="S57" i="21"/>
  <c r="S61" i="21"/>
  <c r="S63" i="21"/>
  <c r="S64" i="21"/>
  <c r="S65" i="21"/>
  <c r="S66" i="21"/>
  <c r="S67" i="21"/>
  <c r="S69" i="21"/>
  <c r="S74" i="21"/>
  <c r="S75" i="21"/>
  <c r="D177" i="1" l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12" i="20"/>
  <c r="P14" i="20"/>
  <c r="P15" i="20"/>
  <c r="P17" i="20"/>
  <c r="P21" i="20"/>
  <c r="P22" i="20"/>
  <c r="P25" i="20"/>
  <c r="P27" i="20"/>
  <c r="P34" i="20"/>
  <c r="P35" i="20"/>
  <c r="P36" i="20"/>
  <c r="P39" i="20"/>
  <c r="P43" i="20"/>
  <c r="P45" i="20"/>
  <c r="P49" i="20"/>
  <c r="P51" i="20"/>
  <c r="P53" i="20"/>
  <c r="P54" i="20"/>
  <c r="P56" i="20"/>
  <c r="P57" i="20"/>
  <c r="P60" i="20"/>
  <c r="P61" i="20"/>
  <c r="P64" i="20"/>
  <c r="P65" i="20"/>
  <c r="P66" i="20"/>
  <c r="P67" i="20"/>
  <c r="P69" i="20"/>
  <c r="P74" i="20"/>
  <c r="P75" i="20"/>
  <c r="P76" i="20"/>
  <c r="D53" i="2"/>
  <c r="D186" i="1" s="1"/>
  <c r="D40" i="2"/>
  <c r="D37" i="2"/>
  <c r="D35" i="2"/>
  <c r="D33" i="2"/>
  <c r="D23" i="2"/>
  <c r="D32" i="2" l="1"/>
  <c r="D46" i="2" s="1"/>
  <c r="D185" i="1" s="1"/>
  <c r="AB2" i="21"/>
  <c r="AB4" i="21"/>
  <c r="AB7" i="21"/>
  <c r="AB14" i="21"/>
  <c r="AB22" i="21"/>
  <c r="AB25" i="21"/>
  <c r="AB5" i="21"/>
  <c r="AB8" i="21"/>
  <c r="AB11" i="21"/>
  <c r="AB27" i="21"/>
  <c r="AB35" i="21"/>
  <c r="AB45" i="21"/>
  <c r="AB53" i="21"/>
  <c r="AB61" i="21"/>
  <c r="AB64" i="21"/>
  <c r="AB67" i="21"/>
  <c r="AB75" i="21"/>
  <c r="AB21" i="21"/>
  <c r="AB34" i="21"/>
  <c r="AB43" i="21"/>
  <c r="AB51" i="21"/>
  <c r="AB65" i="21"/>
  <c r="AB69" i="21"/>
  <c r="AB15" i="21"/>
  <c r="AB3" i="21"/>
  <c r="AB6" i="21"/>
  <c r="AB12" i="21"/>
  <c r="AB17" i="21"/>
  <c r="AB54" i="21"/>
  <c r="AB57" i="21"/>
  <c r="AB76" i="21"/>
  <c r="AB31" i="21"/>
  <c r="AB36" i="21"/>
  <c r="AB39" i="21"/>
  <c r="AB49" i="21"/>
  <c r="AB56" i="21"/>
  <c r="AB60" i="21"/>
  <c r="AB63" i="21"/>
  <c r="AB66" i="21"/>
  <c r="AB74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19" i="12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D153" i="1" s="1"/>
  <c r="G28" i="12"/>
  <c r="F23" i="18"/>
  <c r="E23" i="18"/>
  <c r="D23" i="18"/>
  <c r="C23" i="18"/>
  <c r="B23" i="18"/>
  <c r="G19" i="18"/>
  <c r="F18" i="18"/>
  <c r="E18" i="18"/>
  <c r="D18" i="18"/>
  <c r="C18" i="18"/>
  <c r="B18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<sst xmlns="http://schemas.openxmlformats.org/spreadsheetml/2006/main" count="2332" uniqueCount="1018">
  <si>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</si>
  <si>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</si>
  <si>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</si>
  <si>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</si>
  <si>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</si>
  <si>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</si>
  <si>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</si>
  <si>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</si>
  <si>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</si>
  <si>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</si>
  <si>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</si>
  <si>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</si>
  <si>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</si>
  <si>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</si>
  <si>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</si>
  <si>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</si>
  <si>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</si>
  <si>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</si>
  <si>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</si>
  <si>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</si>
  <si>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</si>
  <si>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</si>
  <si>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</si>
  <si>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</si>
  <si>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</si>
  <si>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</si>
  <si>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</si>
  <si>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</si>
  <si>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</si>
  <si>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</si>
  <si>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</si>
  <si>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</si>
  <si>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</si>
  <si>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</si>
  <si>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</si>
  <si>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</si>
  <si>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</si>
  <si>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</si>
  <si>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</si>
  <si>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</si>
  <si>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</si>
  <si>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</si>
  <si>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</si>
  <si>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</si>
  <si>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</si>
  <si>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</si>
  <si>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</si>
  <si>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</si>
  <si>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</si>
  <si>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</si>
  <si>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</si>
  <si>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</si>
  <si>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</si>
  <si>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</si>
  <si>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</si>
  <si>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</si>
  <si>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</si>
  <si>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</si>
  <si>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</si>
  <si>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</si>
  <si>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</si>
  <si>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</si>
  <si>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</si>
  <si>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</si>
  <si>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</si>
  <si>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</si>
  <si>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</si>
  <si>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</si>
  <si>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</si>
  <si>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</si>
  <si>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</si>
  <si>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</si>
  <si>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</si>
  <si>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</si>
  <si>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</si>
  <si>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</si>
  <si>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</si>
  <si>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</si>
  <si>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</si>
  <si>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</si>
  <si>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</si>
  <si>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</si>
  <si>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</si>
  <si>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</si>
  <si>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</si>
  <si>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</si>
  <si>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</si>
  <si>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</si>
  <si>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</si>
  <si>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</si>
  <si>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</si>
  <si>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</si>
  <si>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</si>
  <si>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</si>
  <si>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</si>
  <si>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</si>
  <si>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</si>
  <si>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</si>
  <si>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</si>
  <si>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</si>
  <si>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</si>
  <si>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</si>
  <si>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</si>
  <si>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</si>
  <si>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</si>
  <si>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</si>
  <si>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</si>
  <si>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</si>
  <si>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</si>
  <si>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</si>
  <si>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</si>
  <si>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</si>
  <si>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</si>
  <si>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</si>
  <si>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</si>
  <si>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</si>
  <si>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</si>
  <si>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</si>
  <si>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</si>
  <si>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</si>
  <si>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</si>
  <si>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</si>
  <si>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</si>
  <si>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</si>
  <si>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</si>
  <si>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</si>
  <si>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</si>
  <si>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</si>
  <si>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</si>
  <si>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</si>
  <si>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</si>
  <si>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</si>
  <si>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</si>
  <si>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</si>
  <si>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</si>
  <si>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</si>
  <si>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</si>
  <si>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</si>
  <si>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</si>
  <si>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</si>
  <si>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</si>
  <si>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</si>
  <si>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</si>
  <si>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</si>
  <si>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</si>
  <si>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</si>
  <si>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</si>
  <si>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</si>
  <si>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</si>
  <si>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</si>
  <si>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</si>
  <si>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</si>
  <si>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</si>
  <si>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</si>
  <si>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</si>
  <si>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</si>
  <si>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</si>
  <si>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</si>
  <si>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</si>
  <si>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</si>
  <si>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</si>
  <si>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</si>
  <si>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</si>
  <si>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</si>
  <si>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</si>
  <si>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</si>
  <si>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</si>
  <si>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</si>
  <si>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</si>
  <si>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</si>
  <si>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</si>
  <si>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</si>
  <si>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</si>
  <si>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</si>
  <si>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</si>
  <si>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</si>
  <si>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</si>
  <si>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</si>
  <si>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</si>
  <si>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</si>
  <si>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</si>
  <si>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</si>
  <si>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</si>
  <si>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</si>
  <si>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</si>
  <si>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</si>
  <si>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</si>
  <si>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</si>
  <si>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</si>
  <si>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</si>
  <si>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</si>
  <si>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</si>
  <si>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</si>
  <si>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</si>
  <si>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</si>
  <si>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</si>
  <si>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</si>
  <si>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</si>
  <si>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</si>
  <si>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</si>
  <si>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</si>
  <si>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</si>
  <si>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</si>
  <si>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</si>
  <si>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</si>
  <si>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</si>
  <si>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</si>
  <si>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</si>
  <si>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</si>
  <si>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</si>
  <si>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</si>
  <si>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</si>
  <si>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</si>
  <si>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</si>
  <si>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</si>
  <si>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</si>
  <si>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</si>
  <si>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</si>
  <si>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</si>
  <si>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</si>
  <si>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</si>
  <si>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</si>
  <si>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</si>
  <si>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</si>
  <si>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</si>
  <si>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</si>
  <si>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</si>
  <si>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</si>
  <si>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</si>
  <si>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</si>
  <si>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</si>
  <si>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</si>
  <si>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</si>
  <si>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</si>
  <si>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</si>
  <si>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</si>
  <si>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</si>
  <si>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</si>
  <si>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</si>
  <si>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</si>
  <si>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</si>
  <si>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</si>
  <si>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</si>
  <si>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</si>
  <si>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</si>
  <si>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</si>
  <si>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</si>
  <si>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</si>
  <si>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</si>
  <si>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</si>
  <si>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</si>
  <si>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</si>
  <si>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</si>
  <si>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</si>
  <si>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</si>
  <si>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</si>
  <si>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</si>
  <si>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</si>
  <si>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</si>
  <si>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</si>
  <si>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</si>
  <si>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</si>
  <si>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</si>
  <si>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</si>
  <si>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</si>
  <si>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</si>
  <si>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</si>
  <si>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</si>
  <si>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</si>
  <si>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</si>
  <si>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</si>
  <si>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</si>
  <si>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</si>
  <si>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</si>
  <si>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</si>
  <si>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</si>
  <si>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</si>
  <si>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</si>
  <si>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</si>
  <si>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</si>
  <si>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</si>
  <si>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</si>
  <si>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</si>
  <si>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</si>
  <si>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</si>
  <si>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</si>
  <si>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</si>
  <si>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</si>
  <si>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</si>
  <si>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</si>
  <si>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</si>
  <si>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</si>
  <si>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</si>
  <si>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</si>
  <si>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</si>
  <si>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</si>
  <si>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</si>
  <si>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</si>
  <si>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</si>
  <si>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</si>
  <si>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</si>
  <si>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</si>
  <si>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</si>
  <si>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</si>
  <si>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</si>
  <si>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</si>
  <si>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</si>
  <si>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</si>
  <si>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</si>
  <si>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</si>
  <si>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</si>
  <si>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</si>
  <si>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</si>
  <si>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</si>
  <si>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</si>
  <si>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</si>
  <si>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</si>
  <si>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</si>
  <si>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</si>
  <si>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</si>
  <si>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</si>
  <si>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</si>
  <si>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</si>
  <si>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</si>
  <si>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</si>
  <si>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</si>
  <si>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</si>
  <si>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</si>
  <si>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</si>
  <si>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</si>
  <si>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</si>
  <si>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</si>
  <si>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</si>
  <si>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</si>
  <si>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</si>
  <si>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</si>
  <si>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</si>
  <si>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</si>
  <si>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</si>
  <si>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</si>
  <si>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</si>
  <si>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</si>
  <si>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</si>
  <si>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</si>
  <si>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</si>
  <si>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</si>
  <si>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</si>
  <si>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</si>
  <si>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</si>
  <si>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</si>
  <si>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</si>
  <si>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</si>
  <si>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</si>
  <si>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</si>
  <si>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</si>
  <si>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</si>
  <si>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</si>
  <si>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</si>
  <si>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</si>
  <si>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</si>
  <si>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</si>
  <si>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</si>
  <si>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</si>
  <si>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</si>
  <si>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</si>
  <si>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</si>
  <si>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</si>
  <si>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</si>
  <si>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</si>
  <si>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</si>
  <si>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</si>
  <si>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</si>
  <si>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</si>
  <si>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</si>
  <si>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</si>
  <si>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</si>
  <si>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</si>
  <si>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</si>
  <si>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</si>
  <si>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</si>
  <si>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</si>
  <si>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</si>
  <si>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</si>
  <si>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</si>
  <si>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</si>
  <si>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</si>
  <si>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</si>
  <si>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</si>
  <si>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</si>
  <si>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</si>
  <si>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</si>
  <si>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</si>
  <si>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</si>
  <si>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</si>
  <si>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</si>
  <si>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</si>
  <si>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</si>
  <si>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</si>
  <si>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</si>
  <si>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</si>
  <si>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</si>
  <si>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</si>
  <si>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</si>
  <si>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</si>
  <si>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</si>
  <si>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</si>
  <si>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</si>
  <si>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</si>
  <si>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</si>
  <si>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</si>
  <si>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</si>
  <si>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</si>
  <si>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</si>
  <si>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</si>
  <si>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</si>
  <si>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</si>
  <si>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</si>
  <si>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</si>
  <si>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</si>
  <si>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</si>
  <si>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</si>
  <si>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</si>
  <si>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</si>
  <si>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</si>
  <si>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</si>
  <si>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</si>
  <si>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</si>
  <si>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</si>
  <si>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</si>
  <si>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</si>
  <si>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</si>
  <si>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</si>
  <si>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</si>
  <si>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</si>
  <si>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</si>
  <si>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</si>
  <si>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</si>
  <si>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</si>
  <si>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</si>
  <si>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</si>
  <si>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</si>
  <si>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</si>
  <si>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</si>
  <si>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</si>
  <si>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</si>
  <si>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</si>
  <si>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</si>
  <si>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</si>
  <si>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</si>
  <si>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</si>
  <si>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</si>
  <si>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</si>
  <si>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</si>
  <si>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</si>
  <si>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</si>
  <si>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</si>
  <si>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</si>
  <si>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</si>
  <si>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</si>
  <si>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</si>
  <si>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</si>
  <si>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</si>
  <si>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</si>
  <si>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</si>
  <si>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</si>
  <si>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</si>
  <si>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</si>
  <si>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</si>
  <si>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</si>
  <si>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</si>
  <si>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</si>
  <si>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</si>
  <si>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</si>
  <si>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</si>
  <si>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</si>
  <si>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</si>
  <si>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</si>
  <si>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</si>
  <si>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</si>
  <si>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</si>
  <si>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</si>
  <si>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</si>
  <si>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</si>
  <si>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</si>
  <si>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</si>
  <si>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</si>
  <si>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</si>
  <si>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</si>
  <si>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</si>
  <si>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</si>
  <si>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</si>
  <si>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</si>
  <si>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</si>
  <si>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</si>
  <si>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</si>
  <si>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</si>
  <si>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</si>
  <si>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</si>
  <si>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</si>
  <si>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</si>
  <si>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</si>
  <si>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</si>
  <si>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</si>
  <si>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</si>
  <si>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</si>
  <si>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</si>
  <si>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</si>
  <si>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</si>
  <si>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</si>
  <si>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</si>
  <si>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</si>
  <si>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</si>
  <si>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</si>
  <si>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</si>
  <si>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</si>
  <si>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</si>
  <si>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</si>
  <si>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</si>
  <si>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</si>
  <si>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</si>
  <si>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</si>
  <si>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</si>
  <si>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</si>
  <si>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</si>
  <si>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</si>
  <si>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</si>
  <si>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>SERVIÇOS DE REPROCESSAMENTO ( ESTERILIZAÇÃO)</t>
  </si>
  <si>
    <t>SOCASA SAÚDE AMBIENTAL LTDA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</si>
  <si>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</si>
  <si>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</si>
  <si>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</si>
  <si>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</si>
  <si>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</si>
  <si>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</si>
  <si>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</si>
  <si>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</si>
  <si>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</si>
  <si>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</si>
  <si>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</si>
  <si>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</si>
  <si>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</si>
  <si>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</si>
  <si>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</si>
  <si>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</si>
  <si>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</si>
  <si>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</si>
  <si>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</si>
  <si>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</si>
  <si>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</si>
  <si>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</si>
  <si>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</si>
  <si>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</si>
  <si>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</si>
  <si>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</si>
  <si>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</si>
  <si>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</si>
  <si>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</si>
  <si>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</si>
  <si>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</si>
  <si>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</si>
  <si>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</si>
  <si>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</si>
  <si>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</si>
  <si>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</si>
  <si>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</si>
  <si>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</si>
  <si>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</si>
  <si>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</si>
  <si>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</si>
  <si>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</si>
  <si>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</si>
  <si>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</si>
  <si>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</si>
  <si>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</si>
  <si>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</si>
  <si>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</si>
  <si>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</si>
  <si>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</si>
  <si>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</si>
  <si>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</si>
  <si>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</si>
  <si>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</si>
  <si>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</si>
  <si>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</si>
  <si>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</si>
  <si>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</si>
  <si>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</si>
  <si>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</si>
  <si>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</si>
  <si>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</si>
  <si>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</si>
  <si>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</si>
  <si>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</si>
  <si>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</si>
  <si>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</si>
  <si>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</si>
  <si>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</si>
  <si>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</si>
  <si>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</si>
  <si>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</si>
  <si>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</si>
  <si>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</si>
  <si>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</si>
  <si>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</si>
  <si>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</si>
  <si>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</si>
  <si>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</si>
  <si>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</si>
  <si>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</si>
  <si>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</si>
  <si>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</si>
  <si>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</si>
  <si>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</si>
  <si>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</si>
  <si>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</si>
  <si>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</si>
  <si>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</si>
  <si>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</si>
  <si>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</si>
  <si>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</si>
  <si>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</si>
  <si>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</si>
  <si>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</si>
  <si>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</si>
  <si>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</si>
  <si>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</si>
  <si>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</si>
  <si>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</si>
  <si>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</si>
  <si>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</si>
  <si>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</si>
  <si>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</si>
  <si>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</si>
  <si>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</si>
  <si>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</si>
  <si>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</si>
  <si>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</si>
  <si>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</si>
  <si>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</si>
  <si>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</si>
  <si>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</si>
  <si>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</si>
  <si>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</si>
  <si>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</si>
  <si>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</si>
  <si>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</si>
  <si>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</si>
  <si>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</si>
  <si>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</si>
  <si>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</si>
  <si>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</si>
  <si>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</si>
  <si>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</si>
  <si>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</si>
  <si>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</si>
  <si>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</si>
  <si>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</si>
  <si>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</si>
  <si>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</si>
  <si>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</si>
  <si>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</si>
  <si>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</si>
  <si>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</si>
  <si>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</si>
  <si>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</si>
  <si>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</si>
  <si>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</si>
  <si>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</si>
  <si>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</si>
  <si>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</si>
  <si>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</si>
  <si>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</si>
  <si>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</si>
  <si>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</si>
  <si>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</si>
  <si>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</si>
  <si>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</si>
  <si>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</si>
  <si>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</si>
  <si>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</si>
  <si>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</si>
  <si>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</si>
  <si>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</si>
  <si>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</si>
  <si>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</si>
  <si>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</si>
  <si>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</si>
  <si>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</si>
  <si>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</si>
  <si>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</si>
  <si>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</si>
  <si>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</si>
  <si>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</si>
  <si>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</si>
  <si>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</si>
  <si>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</si>
  <si>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</si>
  <si>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</si>
  <si>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</si>
  <si>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</si>
  <si>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</si>
  <si>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</si>
  <si>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</si>
  <si>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</si>
  <si>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</si>
  <si>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</si>
  <si>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</si>
  <si>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</si>
  <si>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</si>
  <si>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</si>
  <si>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</si>
  <si>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</si>
  <si>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</si>
  <si>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</si>
  <si>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</si>
  <si>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</si>
  <si>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</si>
  <si>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</si>
  <si>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</si>
  <si>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</si>
  <si>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</si>
  <si>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</si>
  <si>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</si>
  <si>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</si>
  <si>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</si>
  <si>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</si>
  <si>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</si>
  <si>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</si>
  <si>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</si>
  <si>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</si>
  <si>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</si>
  <si>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</si>
  <si>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</si>
  <si>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</si>
  <si>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</si>
  <si>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</si>
  <si>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</si>
  <si>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</si>
  <si>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</si>
  <si>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</si>
  <si>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</si>
  <si>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</si>
  <si>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</si>
  <si>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</si>
  <si>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</si>
  <si>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</si>
  <si>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</si>
  <si>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</si>
  <si>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</si>
  <si>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</si>
  <si>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</si>
  <si>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</si>
  <si>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</si>
  <si>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</si>
  <si>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</si>
  <si>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</si>
  <si>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</si>
  <si>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</si>
  <si>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</si>
  <si>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</si>
  <si>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</si>
  <si>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</si>
  <si>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</si>
  <si>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</si>
  <si>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</si>
  <si>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</si>
  <si>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</si>
  <si>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</si>
  <si>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</si>
  <si>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</si>
  <si>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</si>
  <si>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</si>
  <si>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</si>
  <si>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</si>
  <si>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</si>
  <si>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</si>
  <si>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</si>
  <si>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</si>
  <si>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</si>
  <si>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</si>
  <si>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</si>
  <si>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</si>
  <si>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</si>
  <si>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</si>
  <si>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</si>
  <si>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</si>
  <si>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</si>
  <si>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</si>
  <si>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</si>
  <si>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</si>
  <si>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</si>
  <si>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</si>
  <si>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</si>
  <si>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</si>
  <si>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</si>
  <si>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</si>
  <si>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</si>
  <si>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</si>
  <si>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</si>
  <si>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</si>
  <si>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</si>
  <si>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</si>
  <si>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</si>
  <si>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</si>
  <si>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</si>
  <si>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</si>
  <si>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</si>
  <si>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</si>
  <si>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</si>
  <si>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</si>
  <si>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</si>
  <si>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</si>
  <si>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</si>
  <si>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</si>
  <si>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10672123452</t>
  </si>
  <si>
    <t xml:space="preserve">ELLEN STERPHANIE ALVES DA SILVA </t>
  </si>
  <si>
    <t>BANCO: 2864                       
AG: 237
CONTA: 3710-9
TIPO DE APLICAÇÃO: FIC FI RF REFERENCIADO DI PLUS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</si>
  <si>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</si>
  <si>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</si>
  <si>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</si>
  <si>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</si>
  <si>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</si>
  <si>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</si>
  <si>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</si>
  <si>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</si>
  <si>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</si>
  <si>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</si>
  <si>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SALARIO MATERNIDADE</t>
  </si>
  <si>
    <t>11686962401</t>
  </si>
  <si>
    <t xml:space="preserve">JUSSARA LORENA MARTINS DA SILVA </t>
  </si>
  <si>
    <t>CRÉDITO CARTÃO CAJU</t>
  </si>
  <si>
    <t>06440244450</t>
  </si>
  <si>
    <t xml:space="preserve">ELINE LEITE DO NASCIMENTO </t>
  </si>
  <si>
    <t>06366681422</t>
  </si>
  <si>
    <t xml:space="preserve">ELISANGELA BARBOSA DA SILVA </t>
  </si>
  <si>
    <t>33449007000144</t>
  </si>
  <si>
    <t>EMPRESA BRASILEIRA DE BENEFICIOS</t>
  </si>
  <si>
    <t>ELINE LEITE DO NASCIMENTO</t>
  </si>
  <si>
    <t>08798806432</t>
  </si>
  <si>
    <t xml:space="preserve">AURICARLA GONÇALVES DE SOUZA </t>
  </si>
  <si>
    <t>11449180000100</t>
  </si>
  <si>
    <t>EAGLE COMERCIO &amp; SERVIÇOS LTDA</t>
  </si>
  <si>
    <t>AURICARLA GONCALVES DE SOUZA</t>
  </si>
  <si>
    <t>05/2025</t>
  </si>
  <si>
    <t>05/2026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</si>
  <si>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</si>
  <si>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Debora Helena Mota Duarte</t>
  </si>
  <si>
    <t>03157583417</t>
  </si>
  <si>
    <t xml:space="preserve">MAISA LEAO ATAIDE </t>
  </si>
  <si>
    <t>07334212452</t>
  </si>
  <si>
    <t xml:space="preserve">MERILANE RIBEIRO CLEMENTE DA SILVA </t>
  </si>
  <si>
    <t>08106218430</t>
  </si>
  <si>
    <t xml:space="preserve">SARITA ROBERTA AMANCIO DA SILVA </t>
  </si>
  <si>
    <t>MAISA LEAO ATAIDE</t>
  </si>
  <si>
    <t>08674752000140</t>
  </si>
  <si>
    <t>CIRURGICA MONTEBELLO</t>
  </si>
  <si>
    <t>21381761000100</t>
  </si>
  <si>
    <t>SIX HOSPITALAR</t>
  </si>
  <si>
    <t>24326435000199</t>
  </si>
  <si>
    <t>QUALIMAX DISTRIBUIDORA</t>
  </si>
  <si>
    <t xml:space="preserve">VOGEL SOLUÇÕES EM TELECOMUNICAÇÕES </t>
  </si>
  <si>
    <t>ITS TELECOMUNICAÇÕES LTDA</t>
  </si>
  <si>
    <t>FATURA TELEFONIA</t>
  </si>
  <si>
    <t>PROVEDOR DA INTERNET</t>
  </si>
  <si>
    <t>JULHO/2024</t>
  </si>
  <si>
    <t>Percentual de turnover do mês de JULHO/2024</t>
  </si>
  <si>
    <t>CENTRO DE PARTO NORMAL PERI-HOSPITALAR
PLANILHA DÉBITO E CRÉDITO
 MÊS JULHO/2024</t>
  </si>
  <si>
    <t>31/07/2024</t>
  </si>
  <si>
    <t>ANO 2 0 2 4 - Competência mês de JULHO 2024</t>
  </si>
  <si>
    <t>https://drive.google.com/file/d/1XavO5IEuXaYhP587wNc-DB0qO48Z1j-C/view?usp=sharing</t>
  </si>
  <si>
    <t>37814890000185</t>
  </si>
  <si>
    <t>BIOXXI NORDESTE ESTERILIZAÇÕES LTDA</t>
  </si>
  <si>
    <t>07/2024</t>
  </si>
  <si>
    <t>02881755496</t>
  </si>
  <si>
    <t xml:space="preserve">DEBORA HELENA MOTA DUARTE </t>
  </si>
  <si>
    <t>09061801478</t>
  </si>
  <si>
    <t xml:space="preserve">JESSICA KELLY COUTINHO DE MELO </t>
  </si>
  <si>
    <t>38</t>
  </si>
  <si>
    <t>ELYSEU VENTURA DA SILVA SOBRINHO</t>
  </si>
  <si>
    <t>CONFECÇÃO DE 2 CARIMBOS</t>
  </si>
  <si>
    <t>2409764</t>
  </si>
  <si>
    <t>10/07/2024</t>
  </si>
  <si>
    <t>XF8JPLHS</t>
  </si>
  <si>
    <t xml:space="preserve">BARBARA REGINA BRITTO DE OLIVEIRA VIEIRA </t>
  </si>
  <si>
    <t xml:space="preserve">FLAVIA MAGNO FERNANDES </t>
  </si>
  <si>
    <t xml:space="preserve">DIAS FALTAS </t>
  </si>
  <si>
    <t>ADIANT. 13 SALARIO RESCISÃO</t>
  </si>
  <si>
    <t xml:space="preserve">ADIANT. MEDIAS HORAS </t>
  </si>
  <si>
    <t xml:space="preserve">ADIANT. 13 VANTAGENS </t>
  </si>
  <si>
    <t>03/07/2024</t>
  </si>
  <si>
    <t>5182</t>
  </si>
  <si>
    <t>02/08/2024</t>
  </si>
  <si>
    <t>26240818554757000192550010000051821493240181</t>
  </si>
  <si>
    <t>23680034000170</t>
  </si>
  <si>
    <t>CIRURGICA GUARARAPES</t>
  </si>
  <si>
    <t>016985</t>
  </si>
  <si>
    <t>01/07/2024</t>
  </si>
  <si>
    <t>26240723680034000170550010000169851844523214</t>
  </si>
  <si>
    <t>067491</t>
  </si>
  <si>
    <t>26240721381761000100550010000674911069618846</t>
  </si>
  <si>
    <t>202042</t>
  </si>
  <si>
    <t>26240708674752000140550010002020421720361740</t>
  </si>
  <si>
    <t>03817043000152</t>
  </si>
  <si>
    <t>PHARMAPLUS LTDA</t>
  </si>
  <si>
    <t>69073</t>
  </si>
  <si>
    <t>02/07/2024</t>
  </si>
  <si>
    <t>26240703817043000152550010000690731572441823</t>
  </si>
  <si>
    <t>R R FERREIRA MATERIAS HOSPITALARES</t>
  </si>
  <si>
    <t>014657</t>
  </si>
  <si>
    <t>30/07/2024</t>
  </si>
  <si>
    <t>35240721820133000184550010000146571801347326</t>
  </si>
  <si>
    <t>05932624000160</t>
  </si>
  <si>
    <t>MEGAMED PRODUTOS HOSPITALARES</t>
  </si>
  <si>
    <t>023550</t>
  </si>
  <si>
    <t>29/07/2024</t>
  </si>
  <si>
    <t>26240705932624000160550010000235501753420580</t>
  </si>
  <si>
    <t>23993232000193</t>
  </si>
  <si>
    <t>MEDIAL SAÚDE DIST. DE PRODUTOS</t>
  </si>
  <si>
    <t>5821</t>
  </si>
  <si>
    <t>26240723993232000193550010000058211784500009</t>
  </si>
  <si>
    <t>08778201000126</t>
  </si>
  <si>
    <t>DROGAFONTE LTDA</t>
  </si>
  <si>
    <t>460449</t>
  </si>
  <si>
    <t>26240708778201000126550010004604491945457441</t>
  </si>
  <si>
    <t>01835769000192</t>
  </si>
  <si>
    <t>BRAMED MATERIAL CIRURGICO LTDA</t>
  </si>
  <si>
    <t>023719</t>
  </si>
  <si>
    <t>26240701835769000192550010000237191519462481</t>
  </si>
  <si>
    <t>DPROSMED DISTRIBUIDORA DE PRODUTOS</t>
  </si>
  <si>
    <t>71401</t>
  </si>
  <si>
    <t>26240711449180000100550010000714011000408590</t>
  </si>
  <si>
    <t>068488</t>
  </si>
  <si>
    <t>26240721381761000100550010000684881871026792</t>
  </si>
  <si>
    <t>68945</t>
  </si>
  <si>
    <t>28/06/2024</t>
  </si>
  <si>
    <t>26240603817043000152550010000689451103308523</t>
  </si>
  <si>
    <t>205550</t>
  </si>
  <si>
    <t>26/07/2024</t>
  </si>
  <si>
    <t>26240708674752000140550010002055501633801265</t>
  </si>
  <si>
    <t>460313</t>
  </si>
  <si>
    <t>26240708778201000126550010004603131510582341</t>
  </si>
  <si>
    <t>068476</t>
  </si>
  <si>
    <t>26240721381761000100550010000684761142559059</t>
  </si>
  <si>
    <t>040351</t>
  </si>
  <si>
    <t>26240724326435000199550010000403511504446386</t>
  </si>
  <si>
    <t>27058274000198</t>
  </si>
  <si>
    <t>JATOBARRETTO DISTRIBUIÇÃO LTDA</t>
  </si>
  <si>
    <t>031695</t>
  </si>
  <si>
    <t>26240727058274000198550010000316951443147090</t>
  </si>
  <si>
    <t>040412</t>
  </si>
  <si>
    <t>26240724326435000199550010000404121470364983</t>
  </si>
  <si>
    <t>14724118000177</t>
  </si>
  <si>
    <t>26079012214724118000177000000000003824072166158676</t>
  </si>
  <si>
    <t>033023</t>
  </si>
  <si>
    <t>26240727058274000198550010000330231527528423</t>
  </si>
  <si>
    <t>66749317</t>
  </si>
  <si>
    <t>WQLNSRZ9</t>
  </si>
  <si>
    <t>12781233000409</t>
  </si>
  <si>
    <t>125139</t>
  </si>
  <si>
    <t>26240712781233000409650030001251399001305999</t>
  </si>
  <si>
    <t>179379</t>
  </si>
  <si>
    <t>08/07/2024</t>
  </si>
  <si>
    <t>26240712781233000310650060001793791001904907</t>
  </si>
  <si>
    <t>238658</t>
  </si>
  <si>
    <t>15/07/2024</t>
  </si>
  <si>
    <t>26240712781233000409650020002385589002520320</t>
  </si>
  <si>
    <t>181046</t>
  </si>
  <si>
    <t>18/07/2024</t>
  </si>
  <si>
    <t>2624071271233000310650060001810461001922387</t>
  </si>
  <si>
    <t>239884</t>
  </si>
  <si>
    <t>25/07/2024</t>
  </si>
  <si>
    <t>26240712781233000409650020002398841002534521</t>
  </si>
  <si>
    <t>182715</t>
  </si>
  <si>
    <t>26240712781233000310650060001827151001939936</t>
  </si>
  <si>
    <t>29342388000190</t>
  </si>
  <si>
    <t>EXPRESSO LOGISTICA LTDA</t>
  </si>
  <si>
    <t>427</t>
  </si>
  <si>
    <t>26240729342388000190550010000004271404886970</t>
  </si>
  <si>
    <t>20189</t>
  </si>
  <si>
    <t>01/08/2024</t>
  </si>
  <si>
    <t>93</t>
  </si>
  <si>
    <t>1108</t>
  </si>
  <si>
    <t>DHHG76670</t>
  </si>
  <si>
    <t>5181</t>
  </si>
  <si>
    <t>26240818554757000192550010000051811694776944</t>
  </si>
  <si>
    <t>97</t>
  </si>
  <si>
    <t>06/08/2024</t>
  </si>
  <si>
    <t>32449</t>
  </si>
  <si>
    <t>24/07/2024</t>
  </si>
  <si>
    <t>EFAAB134</t>
  </si>
  <si>
    <t>914</t>
  </si>
  <si>
    <t>XM4ARHAH</t>
  </si>
  <si>
    <t>722</t>
  </si>
  <si>
    <t>41AJWEQG</t>
  </si>
  <si>
    <t>8052</t>
  </si>
  <si>
    <t>UEID84001</t>
  </si>
  <si>
    <t>5236</t>
  </si>
  <si>
    <t>KSUC5JGL</t>
  </si>
  <si>
    <t>D4S SERVIÇOS EM TECNOLOGIA</t>
  </si>
  <si>
    <t>54700</t>
  </si>
  <si>
    <t>796</t>
  </si>
  <si>
    <t>KDSB88381</t>
  </si>
  <si>
    <t>14869</t>
  </si>
  <si>
    <t>MIZP7WLC</t>
  </si>
  <si>
    <t>BIOXXI NORDESTE ESTERILIZAÇÃO LTDA</t>
  </si>
  <si>
    <t>3487</t>
  </si>
  <si>
    <t>IZZC9C7Q</t>
  </si>
  <si>
    <t>DIOGO AUGUSTO MONTEIRO SANTOS</t>
  </si>
  <si>
    <t>RESCISÃO  - IUTY MATHEUS SOUZA MORAIS</t>
  </si>
  <si>
    <t>SALARIOS ENCARGOS</t>
  </si>
  <si>
    <t>PRESTAÇÃO APOIO ADMINISTRATIVO</t>
  </si>
  <si>
    <t>FATURA DA INTERNET</t>
  </si>
  <si>
    <t>CENTRO DE PARTO NORMAL PERI-HOSPITALAR
SALDO DE PROVISÃO - JULHO/2024</t>
  </si>
  <si>
    <t>DESCONTOS HORAS AFASTADAS</t>
  </si>
  <si>
    <t>PARCELA DIF.SALARIO MATERNIDADE</t>
  </si>
  <si>
    <t xml:space="preserve">MULTA ESTABILIDADE </t>
  </si>
  <si>
    <t>01502 005</t>
  </si>
  <si>
    <t>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</si>
</sst>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  <numFmt numFmtId="184" formatCode="&quot;R$&quot;\ #,##0.00"/>
  </numFmts>
  <fonts count="2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160">
    <xf numFmtId="0" fontId="0" fillId="0" borderId="0"/>
    <xf numFmtId="0" fontId="117" fillId="44" borderId="0" applyNumberFormat="0" applyBorder="0" applyAlignment="0" applyProtection="0"/>
    <xf numFmtId="0" fontId="148" fillId="46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9" borderId="0" applyNumberFormat="0" applyBorder="0" applyAlignment="0" applyProtection="0"/>
    <xf numFmtId="0" fontId="119" fillId="52" borderId="24" applyNumberFormat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0" fontId="148" fillId="46" borderId="0" applyNumberFormat="0" applyBorder="0" applyAlignment="0" applyProtection="0"/>
    <xf numFmtId="44" fontId="148" fillId="0" borderId="0" applyFont="0" applyFill="0" applyBorder="0" applyAlignment="0" applyProtection="0"/>
    <xf numFmtId="0" fontId="148" fillId="40" borderId="22" applyNumberFormat="0" applyFont="0" applyAlignment="0" applyProtection="0"/>
    <xf numFmtId="0" fontId="148" fillId="0" borderId="0"/>
    <xf numFmtId="0" fontId="77" fillId="0" borderId="0" applyNumberFormat="0" applyFill="0" applyBorder="0" applyAlignment="0" applyProtection="0"/>
    <xf numFmtId="0" fontId="117" fillId="61" borderId="0" applyNumberFormat="0" applyBorder="0" applyAlignment="0" applyProtection="0"/>
    <xf numFmtId="0" fontId="99" fillId="49" borderId="23" applyNumberFormat="0" applyAlignment="0" applyProtection="0"/>
    <xf numFmtId="0" fontId="148" fillId="0" borderId="0"/>
    <xf numFmtId="0" fontId="148" fillId="55" borderId="0" applyNumberFormat="0" applyBorder="0" applyAlignment="0" applyProtection="0"/>
    <xf numFmtId="44" fontId="76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0" borderId="0"/>
    <xf numFmtId="0" fontId="148" fillId="53" borderId="0" applyNumberFormat="0" applyBorder="0" applyAlignment="0" applyProtection="0"/>
    <xf numFmtId="0" fontId="92" fillId="60" borderId="0" applyNumberFormat="0" applyBorder="0" applyAlignment="0" applyProtection="0"/>
    <xf numFmtId="0" fontId="122" fillId="0" borderId="0" applyNumberFormat="0" applyFill="0" applyBorder="0" applyAlignment="0" applyProtection="0"/>
    <xf numFmtId="0" fontId="148" fillId="41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53" borderId="0" applyNumberFormat="0" applyBorder="0" applyAlignment="0" applyProtection="0"/>
    <xf numFmtId="0" fontId="148" fillId="55" borderId="0" applyNumberFormat="0" applyBorder="0" applyAlignment="0" applyProtection="0"/>
    <xf numFmtId="0" fontId="33" fillId="42" borderId="0" applyNumberFormat="0" applyBorder="0" applyAlignment="0" applyProtection="0"/>
    <xf numFmtId="0" fontId="148" fillId="15" borderId="0" applyNumberFormat="0" applyBorder="0" applyAlignment="0" applyProtection="0"/>
    <xf numFmtId="0" fontId="148" fillId="53" borderId="0" applyNumberFormat="0" applyBorder="0" applyAlignment="0" applyProtection="0"/>
    <xf numFmtId="0" fontId="148" fillId="55" borderId="0" applyNumberFormat="0" applyBorder="0" applyAlignment="0" applyProtection="0"/>
    <xf numFmtId="0" fontId="148" fillId="53" borderId="0" applyNumberFormat="0" applyBorder="0" applyAlignment="0" applyProtection="0"/>
    <xf numFmtId="0" fontId="126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53" borderId="0" applyNumberFormat="0" applyBorder="0" applyAlignment="0" applyProtection="0"/>
    <xf numFmtId="0" fontId="125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33" fillId="72" borderId="0" applyNumberFormat="0" applyBorder="0" applyAlignment="0" applyProtection="0"/>
    <xf numFmtId="0" fontId="148" fillId="15" borderId="0" applyNumberFormat="0" applyBorder="0" applyAlignment="0" applyProtection="0"/>
    <xf numFmtId="0" fontId="148" fillId="51" borderId="0" applyNumberFormat="0" applyBorder="0" applyAlignment="0" applyProtection="0"/>
    <xf numFmtId="0" fontId="118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6" borderId="0" applyNumberFormat="0" applyBorder="0" applyAlignment="0" applyProtection="0"/>
    <xf numFmtId="0" fontId="148" fillId="47" borderId="0" applyNumberFormat="0" applyBorder="0" applyAlignment="0" applyProtection="0"/>
    <xf numFmtId="0" fontId="125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15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44" fontId="127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6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62" borderId="0" applyNumberFormat="0" applyBorder="0" applyAlignment="0" applyProtection="0"/>
    <xf numFmtId="0" fontId="148" fillId="48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0" borderId="0"/>
    <xf numFmtId="0" fontId="148" fillId="41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62" borderId="0" applyNumberFormat="0" applyBorder="0" applyAlignment="0" applyProtection="0"/>
    <xf numFmtId="0" fontId="117" fillId="74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33" fillId="75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62" borderId="0" applyNumberFormat="0" applyBorder="0" applyAlignment="0" applyProtection="0"/>
    <xf numFmtId="166" fontId="76" fillId="0" borderId="0" applyFont="0" applyFill="0" applyBorder="0" applyAlignment="0" applyProtection="0"/>
    <xf numFmtId="0" fontId="148" fillId="0" borderId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46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51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54" borderId="0" applyNumberFormat="0" applyBorder="0" applyAlignment="0" applyProtection="0"/>
    <xf numFmtId="0" fontId="148" fillId="39" borderId="0" applyNumberFormat="0" applyBorder="0" applyAlignment="0" applyProtection="0"/>
    <xf numFmtId="0" fontId="148" fillId="15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39" borderId="0" applyNumberFormat="0" applyBorder="0" applyAlignment="0" applyProtection="0"/>
    <xf numFmtId="0" fontId="148" fillId="55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53" borderId="0" applyNumberFormat="0" applyBorder="0" applyAlignment="0" applyProtection="0"/>
    <xf numFmtId="0" fontId="148" fillId="62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47" borderId="0" applyNumberFormat="0" applyBorder="0" applyAlignment="0" applyProtection="0"/>
    <xf numFmtId="0" fontId="148" fillId="41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0" borderId="22" applyNumberFormat="0" applyFont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33" fillId="76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41" fontId="127" fillId="0" borderId="0" applyFont="0" applyFill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92" fillId="4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17" fillId="77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35" fillId="67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32" fillId="78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33" fillId="84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53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1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1" borderId="0" applyNumberFormat="0" applyBorder="0" applyAlignment="0" applyProtection="0"/>
    <xf numFmtId="0" fontId="33" fillId="80" borderId="0" applyNumberFormat="0" applyBorder="0" applyAlignment="0" applyProtection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54" borderId="0" applyNumberFormat="0" applyBorder="0" applyAlignment="0" applyProtection="0"/>
    <xf numFmtId="0" fontId="33" fillId="81" borderId="0" applyNumberFormat="0" applyBorder="0" applyAlignment="0" applyProtection="0"/>
    <xf numFmtId="0" fontId="148" fillId="9" borderId="0" applyNumberFormat="0" applyBorder="0" applyAlignment="0" applyProtection="0"/>
    <xf numFmtId="0" fontId="148" fillId="55" borderId="0" applyNumberFormat="0" applyBorder="0" applyAlignment="0" applyProtection="0"/>
    <xf numFmtId="0" fontId="148" fillId="39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33" fillId="86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4" borderId="0" applyNumberFormat="0" applyBorder="0" applyAlignment="0" applyProtection="0"/>
    <xf numFmtId="0" fontId="148" fillId="53" borderId="0" applyNumberFormat="0" applyBorder="0" applyAlignment="0" applyProtection="0"/>
    <xf numFmtId="0" fontId="148" fillId="46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40" borderId="22" applyNumberFormat="0" applyFont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40" borderId="22" applyNumberFormat="0" applyFont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33" fillId="58" borderId="32" applyNumberFormat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33" fillId="80" borderId="0" applyNumberFormat="0" applyBorder="0" applyAlignment="0" applyProtection="0"/>
    <xf numFmtId="0" fontId="148" fillId="9" borderId="0" applyNumberFormat="0" applyBorder="0" applyAlignment="0" applyProtection="0"/>
    <xf numFmtId="0" fontId="129" fillId="66" borderId="0" applyNumberFormat="0" applyBorder="0" applyAlignment="0" applyProtection="0"/>
    <xf numFmtId="0" fontId="148" fillId="54" borderId="0" applyNumberFormat="0" applyBorder="0" applyAlignment="0" applyProtection="0"/>
    <xf numFmtId="0" fontId="148" fillId="46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92" fillId="68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17" fillId="73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33" fillId="77" borderId="0" applyNumberFormat="0" applyBorder="0" applyAlignment="0" applyProtection="0"/>
    <xf numFmtId="0" fontId="148" fillId="41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51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92" fillId="6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17" fillId="7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33" fillId="73" borderId="0" applyNumberFormat="0" applyBorder="0" applyAlignment="0" applyProtection="0"/>
    <xf numFmtId="0" fontId="148" fillId="41" borderId="0" applyNumberFormat="0" applyBorder="0" applyAlignment="0" applyProtection="0"/>
    <xf numFmtId="0" fontId="140" fillId="0" borderId="0" applyNumberFormat="0" applyFill="0" applyBorder="0" applyAlignment="0" applyProtection="0"/>
    <xf numFmtId="0" fontId="148" fillId="0" borderId="0"/>
    <xf numFmtId="0" fontId="148" fillId="41" borderId="0" applyNumberFormat="0" applyBorder="0" applyAlignment="0" applyProtection="0"/>
    <xf numFmtId="0" fontId="92" fillId="70" borderId="0" applyNumberFormat="0" applyBorder="0" applyAlignment="0" applyProtection="0"/>
    <xf numFmtId="0" fontId="148" fillId="41" borderId="0" applyNumberFormat="0" applyBorder="0" applyAlignment="0" applyProtection="0"/>
    <xf numFmtId="0" fontId="148" fillId="40" borderId="22" applyNumberFormat="0" applyFont="0" applyAlignment="0" applyProtection="0"/>
    <xf numFmtId="0" fontId="148" fillId="41" borderId="0" applyNumberFormat="0" applyBorder="0" applyAlignment="0" applyProtection="0"/>
    <xf numFmtId="0" fontId="117" fillId="87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39" borderId="0" applyNumberFormat="0" applyBorder="0" applyAlignment="0" applyProtection="0"/>
    <xf numFmtId="0" fontId="92" fillId="63" borderId="0" applyNumberFormat="0" applyBorder="0" applyAlignment="0" applyProtection="0"/>
    <xf numFmtId="0" fontId="148" fillId="39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17" fillId="83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0" fontId="33" fillId="84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0" fontId="92" fillId="71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92" fillId="38" borderId="0" applyNumberFormat="0" applyBorder="0" applyAlignment="0" applyProtection="0"/>
    <xf numFmtId="0" fontId="148" fillId="51" borderId="0" applyNumberFormat="0" applyBorder="0" applyAlignment="0" applyProtection="0"/>
    <xf numFmtId="0" fontId="117" fillId="85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20" fillId="52" borderId="25" applyNumberFormat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0" borderId="0"/>
    <xf numFmtId="0" fontId="123" fillId="58" borderId="27" applyNumberFormat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34" fillId="76" borderId="0" applyNumberFormat="0" applyBorder="0" applyAlignment="0" applyProtection="0"/>
    <xf numFmtId="0" fontId="124" fillId="59" borderId="28" applyNumberFormat="0" applyAlignment="0" applyProtection="0"/>
    <xf numFmtId="43" fontId="148" fillId="0" borderId="0" applyFont="0" applyFill="0" applyBorder="0" applyAlignment="0" applyProtection="0"/>
    <xf numFmtId="0" fontId="136" fillId="0" borderId="26" applyNumberFormat="0" applyFill="0" applyAlignment="0" applyProtection="0"/>
    <xf numFmtId="0" fontId="76" fillId="0" borderId="0"/>
    <xf numFmtId="0" fontId="138" fillId="0" borderId="35" applyNumberFormat="0" applyFill="0" applyAlignment="0" applyProtection="0"/>
    <xf numFmtId="0" fontId="92" fillId="56" borderId="0" applyNumberFormat="0" applyBorder="0" applyAlignment="0" applyProtection="0"/>
    <xf numFmtId="0" fontId="117" fillId="82" borderId="0" applyNumberFormat="0" applyBorder="0" applyAlignment="0" applyProtection="0"/>
    <xf numFmtId="0" fontId="141" fillId="75" borderId="0" applyNumberFormat="0" applyBorder="0" applyAlignment="0" applyProtection="0"/>
    <xf numFmtId="0" fontId="92" fillId="43" borderId="0" applyNumberFormat="0" applyBorder="0" applyAlignment="0" applyProtection="0"/>
    <xf numFmtId="0" fontId="92" fillId="50" borderId="0" applyNumberFormat="0" applyBorder="0" applyAlignment="0" applyProtection="0"/>
    <xf numFmtId="0" fontId="117" fillId="79" borderId="0" applyNumberFormat="0" applyBorder="0" applyAlignment="0" applyProtection="0"/>
    <xf numFmtId="0" fontId="92" fillId="64" borderId="0" applyNumberFormat="0" applyBorder="0" applyAlignment="0" applyProtection="0"/>
    <xf numFmtId="0" fontId="117" fillId="87" borderId="0" applyNumberFormat="0" applyBorder="0" applyAlignment="0" applyProtection="0"/>
    <xf numFmtId="0" fontId="139" fillId="65" borderId="24" applyNumberFormat="0" applyAlignment="0" applyProtection="0"/>
    <xf numFmtId="0" fontId="142" fillId="86" borderId="32" applyNumberFormat="0" applyAlignment="0" applyProtection="0"/>
    <xf numFmtId="168" fontId="33" fillId="0" borderId="0" applyBorder="0" applyProtection="0"/>
    <xf numFmtId="0" fontId="143" fillId="0" borderId="0"/>
    <xf numFmtId="0" fontId="144" fillId="57" borderId="0" applyNumberFormat="0" applyBorder="0" applyAlignment="0" applyProtection="0"/>
    <xf numFmtId="0" fontId="148" fillId="0" borderId="0"/>
    <xf numFmtId="0" fontId="148" fillId="40" borderId="22" applyNumberFormat="0" applyFont="0" applyAlignment="0" applyProtection="0"/>
    <xf numFmtId="42" fontId="12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148" fillId="0" borderId="0"/>
    <xf numFmtId="0" fontId="143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33" fillId="0" borderId="0"/>
    <xf numFmtId="0" fontId="76" fillId="0" borderId="0"/>
    <xf numFmtId="0" fontId="148" fillId="0" borderId="0"/>
    <xf numFmtId="0" fontId="148" fillId="0" borderId="0"/>
    <xf numFmtId="0" fontId="148" fillId="0" borderId="0"/>
    <xf numFmtId="0" fontId="94" fillId="0" borderId="0"/>
    <xf numFmtId="0" fontId="148" fillId="0" borderId="0"/>
    <xf numFmtId="0" fontId="148" fillId="0" borderId="0"/>
    <xf numFmtId="0" fontId="76" fillId="0" borderId="0"/>
    <xf numFmtId="0" fontId="7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0" fontId="76" fillId="0" borderId="0"/>
    <xf numFmtId="0" fontId="148" fillId="0" borderId="0"/>
    <xf numFmtId="0" fontId="33" fillId="0" borderId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6" fillId="0" borderId="0" applyBorder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33" fillId="88" borderId="38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9" fontId="127" fillId="0" borderId="0" applyFont="0" applyFill="0" applyBorder="0" applyAlignment="0" applyProtection="0"/>
    <xf numFmtId="168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0" fontId="118" fillId="0" borderId="36" applyNumberFormat="0" applyFill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0" fontId="130" fillId="0" borderId="31" applyNumberFormat="0" applyFill="0" applyAlignment="0" applyProtection="0"/>
    <xf numFmtId="166" fontId="148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1" fillId="0" borderId="33" applyNumberFormat="0" applyFill="0" applyAlignment="0" applyProtection="0"/>
    <xf numFmtId="0" fontId="137" fillId="0" borderId="34" applyNumberFormat="0" applyFill="0" applyAlignment="0" applyProtection="0"/>
    <xf numFmtId="0" fontId="116" fillId="0" borderId="30" applyNumberFormat="0" applyFill="0" applyAlignment="0" applyProtection="0"/>
    <xf numFmtId="0" fontId="147" fillId="0" borderId="39" applyNumberFormat="0" applyFill="0" applyAlignment="0" applyProtection="0"/>
    <xf numFmtId="0" fontId="130" fillId="0" borderId="0" applyNumberFormat="0" applyFill="0" applyBorder="0" applyAlignment="0" applyProtection="0"/>
    <xf numFmtId="0" fontId="103" fillId="0" borderId="29" applyNumberFormat="0" applyFill="0" applyAlignment="0" applyProtection="0"/>
    <xf numFmtId="0" fontId="145" fillId="0" borderId="37" applyNumberFormat="0" applyFill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76" fillId="0" borderId="0" applyBorder="0" applyAlignment="0" applyProtection="0"/>
    <xf numFmtId="166" fontId="76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6" fontId="76" fillId="0" borderId="0" applyFont="0" applyFill="0" applyBorder="0" applyAlignment="0" applyProtection="0"/>
    <xf numFmtId="43" fontId="148" fillId="0" borderId="0" applyFont="0" applyFill="0" applyBorder="0" applyAlignment="0" applyProtection="0"/>
    <xf numFmtId="169" fontId="143" fillId="0" borderId="0" applyBorder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0" fontId="151" fillId="0" borderId="0"/>
    <xf numFmtId="169" fontId="159" fillId="0" borderId="0" applyBorder="0" applyProtection="0"/>
    <xf numFmtId="166" fontId="151" fillId="0" borderId="0" applyFont="0" applyFill="0" applyBorder="0" applyAlignment="0" applyProtection="0"/>
    <xf numFmtId="0" fontId="151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25" fillId="0" borderId="0" applyBorder="0" applyProtection="0"/>
    <xf numFmtId="0" fontId="26" fillId="0" borderId="0"/>
    <xf numFmtId="0" fontId="26" fillId="46" borderId="0" applyNumberFormat="0" applyBorder="0" applyAlignment="0" applyProtection="0"/>
    <xf numFmtId="43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46" borderId="0" applyNumberFormat="0" applyBorder="0" applyAlignment="0" applyProtection="0"/>
    <xf numFmtId="44" fontId="26" fillId="0" borderId="0" applyFont="0" applyFill="0" applyBorder="0" applyAlignment="0" applyProtection="0"/>
    <xf numFmtId="0" fontId="26" fillId="40" borderId="22" applyNumberFormat="0" applyFont="0" applyAlignment="0" applyProtection="0"/>
    <xf numFmtId="0" fontId="26" fillId="0" borderId="0"/>
    <xf numFmtId="0" fontId="26" fillId="0" borderId="0"/>
    <xf numFmtId="0" fontId="26" fillId="5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44" fontId="94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62" borderId="0" applyNumberFormat="0" applyBorder="0" applyAlignment="0" applyProtection="0"/>
    <xf numFmtId="43" fontId="76" fillId="0" borderId="0" applyFont="0" applyFill="0" applyBorder="0" applyAlignment="0" applyProtection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46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1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1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39" borderId="0" applyNumberFormat="0" applyBorder="0" applyAlignment="0" applyProtection="0"/>
    <xf numFmtId="0" fontId="26" fillId="5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0" borderId="22" applyNumberFormat="0" applyFont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41" fontId="94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43" fontId="26" fillId="0" borderId="0" applyFont="0" applyFill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55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4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0" borderId="22" applyNumberFormat="0" applyFont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2" fontId="94" fillId="0" borderId="0" applyFont="0" applyFill="0" applyBorder="0" applyAlignment="0" applyProtection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9" fontId="94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6" fillId="0" borderId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76" fillId="0" borderId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6" borderId="0" applyNumberFormat="0" applyBorder="0" applyAlignment="0" applyProtection="0"/>
    <xf numFmtId="43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46" borderId="0" applyNumberFormat="0" applyBorder="0" applyAlignment="0" applyProtection="0"/>
    <xf numFmtId="44" fontId="26" fillId="0" borderId="0" applyFont="0" applyFill="0" applyBorder="0" applyAlignment="0" applyProtection="0"/>
    <xf numFmtId="0" fontId="26" fillId="40" borderId="22" applyNumberFormat="0" applyFont="0" applyAlignment="0" applyProtection="0"/>
    <xf numFmtId="0" fontId="26" fillId="0" borderId="0"/>
    <xf numFmtId="0" fontId="26" fillId="0" borderId="0"/>
    <xf numFmtId="0" fontId="26" fillId="5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53" borderId="0" applyNumberFormat="0" applyBorder="0" applyAlignment="0" applyProtection="0"/>
    <xf numFmtId="44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44" fontId="94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46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1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1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39" borderId="0" applyNumberFormat="0" applyBorder="0" applyAlignment="0" applyProtection="0"/>
    <xf numFmtId="0" fontId="26" fillId="5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0" borderId="22" applyNumberFormat="0" applyFont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41" fontId="94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43" fontId="26" fillId="0" borderId="0" applyFont="0" applyFill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55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33" fillId="58" borderId="32" applyNumberForma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4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0" borderId="22" applyNumberFormat="0" applyFont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0" borderId="0"/>
    <xf numFmtId="0" fontId="123" fillId="58" borderId="27" applyNumberFormat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43" fontId="26" fillId="0" borderId="0" applyFont="0" applyFill="0" applyBorder="0" applyAlignment="0" applyProtection="0"/>
    <xf numFmtId="0" fontId="142" fillId="86" borderId="32" applyNumberFormat="0" applyAlignment="0" applyProtection="0"/>
    <xf numFmtId="0" fontId="26" fillId="0" borderId="0"/>
    <xf numFmtId="0" fontId="26" fillId="40" borderId="22" applyNumberFormat="0" applyFont="0" applyAlignment="0" applyProtection="0"/>
    <xf numFmtId="42" fontId="94" fillId="0" borderId="0" applyFont="0" applyFill="0" applyBorder="0" applyAlignment="0" applyProtection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33" fillId="88" borderId="38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9" fontId="94" fillId="0" borderId="0" applyFont="0" applyFill="0" applyBorder="0" applyAlignment="0" applyProtection="0"/>
    <xf numFmtId="0" fontId="174" fillId="0" borderId="0" applyBorder="0" applyProtection="0"/>
    <xf numFmtId="43" fontId="26" fillId="0" borderId="0" applyFont="0" applyFill="0" applyBorder="0" applyAlignment="0" applyProtection="0"/>
    <xf numFmtId="0" fontId="145" fillId="0" borderId="37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76" fillId="0" borderId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88" borderId="38" applyNumberFormat="0" applyFont="0" applyAlignment="0" applyProtection="0"/>
    <xf numFmtId="0" fontId="142" fillId="86" borderId="32" applyNumberFormat="0" applyAlignment="0" applyProtection="0"/>
    <xf numFmtId="0" fontId="123" fillId="58" borderId="27" applyNumberFormat="0" applyAlignment="0" applyProtection="0"/>
    <xf numFmtId="0" fontId="133" fillId="58" borderId="32" applyNumberFormat="0" applyAlignment="0" applyProtection="0"/>
    <xf numFmtId="0" fontId="133" fillId="58" borderId="32" applyNumberFormat="0" applyAlignment="0" applyProtection="0"/>
    <xf numFmtId="0" fontId="145" fillId="0" borderId="37" applyNumberFormat="0" applyFill="0" applyAlignment="0" applyProtection="0"/>
    <xf numFmtId="0" fontId="123" fillId="58" borderId="27" applyNumberFormat="0" applyAlignment="0" applyProtection="0"/>
    <xf numFmtId="44" fontId="26" fillId="0" borderId="0" applyFont="0" applyFill="0" applyBorder="0" applyAlignment="0" applyProtection="0"/>
    <xf numFmtId="0" fontId="142" fillId="86" borderId="32" applyNumberFormat="0" applyAlignment="0" applyProtection="0"/>
    <xf numFmtId="0" fontId="33" fillId="88" borderId="38" applyNumberFormat="0" applyFont="0" applyAlignment="0" applyProtection="0"/>
    <xf numFmtId="0" fontId="33" fillId="88" borderId="38" applyNumberFormat="0" applyFont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0" fontId="142" fillId="86" borderId="32" applyNumberFormat="0" applyAlignment="0" applyProtection="0"/>
    <xf numFmtId="0" fontId="123" fillId="58" borderId="27" applyNumberFormat="0" applyAlignment="0" applyProtection="0"/>
    <xf numFmtId="0" fontId="133" fillId="58" borderId="32" applyNumberFormat="0" applyAlignment="0" applyProtection="0"/>
    <xf numFmtId="0" fontId="133" fillId="58" borderId="32" applyNumberFormat="0" applyAlignment="0" applyProtection="0"/>
    <xf numFmtId="0" fontId="123" fillId="58" borderId="27" applyNumberFormat="0" applyAlignment="0" applyProtection="0"/>
    <xf numFmtId="0" fontId="142" fillId="86" borderId="32" applyNumberFormat="0" applyAlignment="0" applyProtection="0"/>
    <xf numFmtId="0" fontId="33" fillId="88" borderId="38" applyNumberFormat="0" applyFont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5" fillId="46" borderId="0" applyNumberFormat="0" applyBorder="0" applyAlignment="0" applyProtection="0"/>
    <xf numFmtId="43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46" borderId="0" applyNumberFormat="0" applyBorder="0" applyAlignment="0" applyProtection="0"/>
    <xf numFmtId="44" fontId="25" fillId="0" borderId="0" applyFont="0" applyFill="0" applyBorder="0" applyAlignment="0" applyProtection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5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46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1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62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0" borderId="22" applyNumberFormat="0" applyFont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41" fontId="94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43" fontId="25" fillId="0" borderId="0" applyFont="0" applyFill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55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0" borderId="22" applyNumberFormat="0" applyFont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6" fillId="0" borderId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178" fillId="0" borderId="0"/>
    <xf numFmtId="0" fontId="192" fillId="0" borderId="0"/>
    <xf numFmtId="179" fontId="192" fillId="0" borderId="0" applyBorder="0" applyProtection="0"/>
    <xf numFmtId="183" fontId="192" fillId="0" borderId="0" applyBorder="0" applyProtection="0"/>
  </cellStyleXfs>
  <cellXfs count="1095">
    <xf numFmtId="0" fontId="0" fillId="0" borderId="0" xfId="0"/>
    <xf numFmtId="0" fontId="0" fillId="0" borderId="0" xfId="0" applyProtection="1">
      <protection locked="0"/>
    </xf>
    <xf numFmtId="0" fontId="33" fillId="0" borderId="0" xfId="528" applyAlignment="1" applyProtection="1">
      <alignment vertical="center"/>
      <protection locked="0"/>
    </xf>
    <xf numFmtId="169" fontId="35" fillId="0" borderId="0" xfId="503" applyNumberFormat="1" applyFont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40" fillId="7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44" fillId="0" borderId="0" xfId="528" applyFont="1" applyAlignment="1" applyProtection="1">
      <alignment vertical="center"/>
      <protection locked="0"/>
    </xf>
    <xf numFmtId="0" fontId="47" fillId="0" borderId="0" xfId="0" applyFont="1" applyProtection="1">
      <protection locked="0"/>
    </xf>
    <xf numFmtId="0" fontId="46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/>
      <protection locked="0"/>
    </xf>
    <xf numFmtId="43" fontId="48" fillId="11" borderId="1" xfId="3" applyFont="1" applyFill="1" applyBorder="1" applyAlignment="1" applyProtection="1">
      <alignment vertical="center" wrapText="1"/>
      <protection locked="0"/>
    </xf>
    <xf numFmtId="44" fontId="48" fillId="11" borderId="1" xfId="10" applyFont="1" applyFill="1" applyBorder="1" applyAlignment="1" applyProtection="1">
      <alignment vertical="center"/>
      <protection locked="0"/>
    </xf>
    <xf numFmtId="44" fontId="49" fillId="12" borderId="1" xfId="10" applyFont="1" applyFill="1" applyBorder="1" applyAlignment="1" applyProtection="1"/>
    <xf numFmtId="0" fontId="49" fillId="0" borderId="0" xfId="0" applyFont="1" applyProtection="1">
      <protection locked="0"/>
    </xf>
    <xf numFmtId="43" fontId="48" fillId="11" borderId="1" xfId="3" applyFont="1" applyFill="1" applyBorder="1" applyAlignment="1" applyProtection="1">
      <alignment wrapText="1"/>
      <protection locked="0"/>
    </xf>
    <xf numFmtId="44" fontId="48" fillId="11" borderId="1" xfId="10" applyFont="1" applyFill="1" applyBorder="1" applyAlignment="1" applyProtection="1">
      <protection locked="0"/>
    </xf>
    <xf numFmtId="44" fontId="47" fillId="0" borderId="0" xfId="10" applyFont="1" applyBorder="1" applyAlignment="1" applyProtection="1">
      <protection locked="0"/>
    </xf>
    <xf numFmtId="0" fontId="46" fillId="0" borderId="0" xfId="0" applyFont="1"/>
    <xf numFmtId="0" fontId="47" fillId="0" borderId="0" xfId="0" applyFont="1"/>
    <xf numFmtId="44" fontId="47" fillId="0" borderId="1" xfId="10" applyFont="1" applyBorder="1" applyAlignment="1" applyProtection="1">
      <protection locked="0"/>
    </xf>
    <xf numFmtId="44" fontId="49" fillId="12" borderId="7" xfId="10" applyFont="1" applyFill="1" applyBorder="1" applyAlignment="1" applyProtection="1"/>
    <xf numFmtId="0" fontId="49" fillId="0" borderId="0" xfId="0" applyFont="1"/>
    <xf numFmtId="44" fontId="47" fillId="14" borderId="1" xfId="10" applyFont="1" applyFill="1" applyBorder="1" applyAlignment="1" applyProtection="1"/>
    <xf numFmtId="170" fontId="47" fillId="15" borderId="1" xfId="0" applyNumberFormat="1" applyFont="1" applyFill="1" applyBorder="1"/>
    <xf numFmtId="44" fontId="47" fillId="15" borderId="1" xfId="10" applyFont="1" applyFill="1" applyBorder="1" applyAlignment="1" applyProtection="1"/>
    <xf numFmtId="0" fontId="51" fillId="0" borderId="0" xfId="0" applyFont="1" applyAlignment="1" applyProtection="1">
      <alignment horizontal="center"/>
      <protection locked="0"/>
    </xf>
    <xf numFmtId="44" fontId="46" fillId="0" borderId="1" xfId="10" applyFont="1" applyFill="1" applyBorder="1" applyAlignment="1" applyProtection="1">
      <protection locked="0"/>
    </xf>
    <xf numFmtId="170" fontId="46" fillId="16" borderId="1" xfId="0" applyNumberFormat="1" applyFont="1" applyFill="1" applyBorder="1"/>
    <xf numFmtId="0" fontId="45" fillId="13" borderId="1" xfId="0" applyFont="1" applyFill="1" applyBorder="1" applyAlignment="1">
      <alignment horizontal="center" vertical="center"/>
    </xf>
    <xf numFmtId="44" fontId="45" fillId="13" borderId="1" xfId="10" applyFont="1" applyFill="1" applyBorder="1" applyAlignment="1" applyProtection="1">
      <alignment vertical="center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43" fontId="47" fillId="0" borderId="1" xfId="3" applyFont="1" applyFill="1" applyBorder="1" applyAlignment="1" applyProtection="1">
      <alignment horizontal="right"/>
      <protection locked="0"/>
    </xf>
    <xf numFmtId="44" fontId="48" fillId="13" borderId="1" xfId="10" applyFont="1" applyFill="1" applyBorder="1" applyAlignment="1" applyProtection="1">
      <alignment horizontal="center"/>
    </xf>
    <xf numFmtId="0" fontId="48" fillId="13" borderId="1" xfId="0" applyFont="1" applyFill="1" applyBorder="1" applyAlignment="1">
      <alignment horizontal="center"/>
    </xf>
    <xf numFmtId="43" fontId="50" fillId="0" borderId="1" xfId="3" applyFont="1" applyFill="1" applyBorder="1" applyAlignment="1" applyProtection="1">
      <alignment horizontal="right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50" fillId="0" borderId="1" xfId="0" applyFont="1" applyBorder="1" applyProtection="1">
      <protection locked="0"/>
    </xf>
    <xf numFmtId="0" fontId="48" fillId="13" borderId="1" xfId="0" applyFont="1" applyFill="1" applyBorder="1" applyAlignment="1">
      <alignment horizontal="left"/>
    </xf>
    <xf numFmtId="4" fontId="52" fillId="13" borderId="1" xfId="0" applyNumberFormat="1" applyFont="1" applyFill="1" applyBorder="1" applyAlignment="1">
      <alignment horizontal="right"/>
    </xf>
    <xf numFmtId="0" fontId="45" fillId="13" borderId="1" xfId="0" applyFont="1" applyFill="1" applyBorder="1" applyAlignment="1">
      <alignment horizontal="center"/>
    </xf>
    <xf numFmtId="44" fontId="47" fillId="12" borderId="1" xfId="10" applyFont="1" applyFill="1" applyBorder="1" applyAlignment="1" applyProtection="1"/>
    <xf numFmtId="44" fontId="48" fillId="17" borderId="2" xfId="10" applyFont="1" applyFill="1" applyBorder="1" applyAlignment="1" applyProtection="1">
      <alignment wrapText="1"/>
    </xf>
    <xf numFmtId="0" fontId="46" fillId="0" borderId="0" xfId="0" applyFont="1" applyProtection="1">
      <protection locked="0"/>
    </xf>
    <xf numFmtId="44" fontId="46" fillId="0" borderId="0" xfId="10" applyFont="1" applyBorder="1" applyAlignment="1" applyProtection="1">
      <protection locked="0"/>
    </xf>
    <xf numFmtId="0" fontId="46" fillId="0" borderId="0" xfId="0" applyFont="1" applyAlignment="1" applyProtection="1">
      <alignment vertical="center"/>
      <protection locked="0"/>
    </xf>
    <xf numFmtId="0" fontId="46" fillId="18" borderId="1" xfId="0" applyFont="1" applyFill="1" applyBorder="1" applyAlignment="1">
      <alignment horizontal="center"/>
    </xf>
    <xf numFmtId="0" fontId="53" fillId="19" borderId="1" xfId="0" applyFont="1" applyFill="1" applyBorder="1" applyAlignment="1">
      <alignment wrapText="1"/>
    </xf>
    <xf numFmtId="44" fontId="53" fillId="19" borderId="1" xfId="10" applyFont="1" applyFill="1" applyBorder="1" applyAlignment="1" applyProtection="1"/>
    <xf numFmtId="4" fontId="47" fillId="0" borderId="0" xfId="0" applyNumberFormat="1" applyFont="1" applyProtection="1">
      <protection locked="0"/>
    </xf>
    <xf numFmtId="0" fontId="148" fillId="0" borderId="0" xfId="233" applyProtection="1">
      <protection locked="0"/>
    </xf>
    <xf numFmtId="169" fontId="34" fillId="0" borderId="0" xfId="503" applyNumberFormat="1" applyFont="1" applyAlignment="1" applyProtection="1">
      <alignment horizontal="center" vertical="center"/>
      <protection locked="0"/>
    </xf>
    <xf numFmtId="169" fontId="54" fillId="0" borderId="0" xfId="503" applyNumberFormat="1" applyFont="1" applyAlignment="1" applyProtection="1">
      <alignment horizontal="center" vertical="center"/>
      <protection locked="0"/>
    </xf>
    <xf numFmtId="0" fontId="55" fillId="0" borderId="0" xfId="533" applyFont="1" applyBorder="1" applyProtection="1">
      <protection locked="0"/>
    </xf>
    <xf numFmtId="0" fontId="56" fillId="0" borderId="0" xfId="533" applyFont="1" applyBorder="1" applyProtection="1">
      <protection locked="0"/>
    </xf>
    <xf numFmtId="0" fontId="61" fillId="20" borderId="0" xfId="533" applyFont="1" applyFill="1" applyBorder="1" applyAlignment="1" applyProtection="1">
      <alignment horizontal="center"/>
      <protection locked="0"/>
    </xf>
    <xf numFmtId="169" fontId="35" fillId="0" borderId="0" xfId="503" applyNumberFormat="1" applyFont="1" applyAlignment="1" applyProtection="1">
      <alignment vertical="center"/>
      <protection locked="0"/>
    </xf>
    <xf numFmtId="169" fontId="34" fillId="0" borderId="0" xfId="503" applyNumberFormat="1" applyFont="1" applyAlignment="1" applyProtection="1">
      <alignment vertical="center"/>
      <protection locked="0"/>
    </xf>
    <xf numFmtId="0" fontId="62" fillId="20" borderId="0" xfId="533" applyFont="1" applyFill="1" applyBorder="1" applyAlignment="1" applyProtection="1">
      <alignment vertical="center"/>
      <protection locked="0"/>
    </xf>
    <xf numFmtId="0" fontId="54" fillId="0" borderId="0" xfId="533" applyFont="1" applyBorder="1" applyAlignment="1" applyProtection="1">
      <alignment vertical="center"/>
      <protection locked="0"/>
    </xf>
    <xf numFmtId="17" fontId="54" fillId="23" borderId="1" xfId="533" applyNumberFormat="1" applyFont="1" applyFill="1" applyBorder="1" applyAlignment="1" applyProtection="1">
      <alignment horizontal="center" vertical="center" wrapText="1"/>
    </xf>
    <xf numFmtId="0" fontId="39" fillId="0" borderId="1" xfId="533" applyFont="1" applyBorder="1" applyAlignment="1" applyProtection="1">
      <alignment vertical="center"/>
    </xf>
    <xf numFmtId="0" fontId="54" fillId="0" borderId="1" xfId="533" applyFont="1" applyBorder="1" applyAlignment="1" applyProtection="1">
      <alignment horizontal="center" vertical="center"/>
      <protection locked="0"/>
    </xf>
    <xf numFmtId="0" fontId="39" fillId="0" borderId="1" xfId="533" applyFont="1" applyBorder="1" applyAlignment="1" applyProtection="1">
      <alignment vertical="center" wrapText="1"/>
    </xf>
    <xf numFmtId="0" fontId="54" fillId="23" borderId="1" xfId="533" applyFont="1" applyFill="1" applyBorder="1" applyAlignment="1" applyProtection="1">
      <alignment horizontal="center" vertical="center"/>
    </xf>
    <xf numFmtId="0" fontId="54" fillId="26" borderId="1" xfId="533" applyFont="1" applyFill="1" applyBorder="1" applyAlignment="1" applyProtection="1">
      <alignment horizontal="center" vertical="center"/>
      <protection locked="0"/>
    </xf>
    <xf numFmtId="0" fontId="40" fillId="27" borderId="1" xfId="533" applyFont="1" applyFill="1" applyBorder="1" applyAlignment="1" applyProtection="1">
      <alignment horizontal="center" vertical="center"/>
    </xf>
    <xf numFmtId="0" fontId="66" fillId="0" borderId="11" xfId="533" applyFont="1" applyBorder="1" applyAlignment="1" applyProtection="1">
      <alignment horizontal="center" wrapText="1"/>
      <protection locked="0"/>
    </xf>
    <xf numFmtId="0" fontId="67" fillId="0" borderId="0" xfId="533" applyFont="1" applyBorder="1" applyProtection="1">
      <protection locked="0"/>
    </xf>
    <xf numFmtId="0" fontId="68" fillId="0" borderId="0" xfId="533" applyFont="1" applyBorder="1" applyProtection="1">
      <protection locked="0"/>
    </xf>
    <xf numFmtId="0" fontId="69" fillId="0" borderId="0" xfId="533" applyFont="1" applyBorder="1" applyAlignment="1" applyProtection="1">
      <alignment horizont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70" fillId="0" borderId="11" xfId="533" applyFont="1" applyBorder="1" applyAlignment="1" applyProtection="1">
      <alignment horizontal="right"/>
      <protection locked="0"/>
    </xf>
    <xf numFmtId="0" fontId="70" fillId="0" borderId="11" xfId="533" applyFont="1" applyBorder="1" applyAlignment="1" applyProtection="1">
      <alignment horizontal="center"/>
      <protection locked="0"/>
    </xf>
    <xf numFmtId="0" fontId="70" fillId="0" borderId="11" xfId="533" applyFont="1" applyBorder="1" applyAlignment="1" applyProtection="1">
      <alignment horizontal="center"/>
    </xf>
    <xf numFmtId="0" fontId="70" fillId="0" borderId="11" xfId="533" applyFont="1" applyBorder="1" applyAlignment="1" applyProtection="1">
      <alignment horizontal="left"/>
      <protection locked="0"/>
    </xf>
    <xf numFmtId="0" fontId="70" fillId="0" borderId="0" xfId="533" applyFont="1" applyBorder="1" applyProtection="1">
      <protection locked="0"/>
    </xf>
    <xf numFmtId="0" fontId="70" fillId="0" borderId="0" xfId="533" applyFont="1" applyBorder="1" applyProtection="1"/>
    <xf numFmtId="0" fontId="70" fillId="0" borderId="14" xfId="533" applyFont="1" applyBorder="1" applyProtection="1">
      <protection locked="0"/>
    </xf>
    <xf numFmtId="169" fontId="68" fillId="0" borderId="0" xfId="533" applyNumberFormat="1" applyFont="1" applyBorder="1" applyAlignment="1" applyProtection="1">
      <alignment vertical="center"/>
    </xf>
    <xf numFmtId="169" fontId="68" fillId="0" borderId="0" xfId="533" applyNumberFormat="1" applyFont="1" applyBorder="1" applyAlignment="1" applyProtection="1">
      <alignment vertical="center"/>
      <protection locked="0"/>
    </xf>
    <xf numFmtId="0" fontId="71" fillId="0" borderId="0" xfId="533" applyFont="1" applyBorder="1" applyAlignment="1" applyProtection="1">
      <alignment horizontal="right"/>
      <protection locked="0"/>
    </xf>
    <xf numFmtId="0" fontId="72" fillId="0" borderId="0" xfId="533" applyFont="1" applyBorder="1" applyProtection="1">
      <protection locked="0"/>
    </xf>
    <xf numFmtId="172" fontId="72" fillId="0" borderId="0" xfId="533" applyNumberFormat="1" applyFont="1" applyBorder="1" applyProtection="1">
      <protection locked="0"/>
    </xf>
    <xf numFmtId="0" fontId="73" fillId="0" borderId="0" xfId="533" applyFont="1" applyBorder="1" applyProtection="1">
      <protection locked="0"/>
    </xf>
    <xf numFmtId="49" fontId="64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7" fillId="30" borderId="1" xfId="478" applyNumberFormat="1" applyFont="1" applyFill="1" applyBorder="1" applyAlignment="1">
      <alignment horizontal="center" vertical="center" wrapText="1"/>
    </xf>
    <xf numFmtId="4" fontId="88" fillId="30" borderId="1" xfId="3" applyNumberFormat="1" applyFont="1" applyFill="1" applyBorder="1" applyAlignment="1" applyProtection="1">
      <alignment horizontal="center" vertical="center"/>
    </xf>
    <xf numFmtId="0" fontId="89" fillId="0" borderId="1" xfId="0" applyFont="1" applyBorder="1" applyAlignment="1" applyProtection="1">
      <alignment vertical="center" wrapText="1"/>
      <protection locked="0"/>
    </xf>
    <xf numFmtId="4" fontId="90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4" fillId="30" borderId="1" xfId="478" applyNumberFormat="1" applyFont="1" applyFill="1" applyBorder="1" applyAlignment="1">
      <alignment horizontal="left" vertical="center" wrapText="1"/>
    </xf>
    <xf numFmtId="4" fontId="91" fillId="31" borderId="1" xfId="3" applyNumberFormat="1" applyFont="1" applyFill="1" applyBorder="1" applyAlignment="1" applyProtection="1">
      <alignment vertical="center"/>
    </xf>
    <xf numFmtId="43" fontId="92" fillId="13" borderId="1" xfId="3" applyFont="1" applyFill="1" applyBorder="1" applyProtection="1"/>
    <xf numFmtId="4" fontId="86" fillId="29" borderId="1" xfId="3" applyNumberFormat="1" applyFont="1" applyFill="1" applyBorder="1" applyAlignment="1" applyProtection="1">
      <alignment horizontal="right" vertical="center"/>
    </xf>
    <xf numFmtId="0" fontId="94" fillId="0" borderId="0" xfId="507" applyProtection="1">
      <protection locked="0"/>
    </xf>
    <xf numFmtId="169" fontId="54" fillId="0" borderId="0" xfId="503" applyNumberFormat="1" applyFont="1" applyAlignment="1" applyProtection="1">
      <alignment vertical="center"/>
      <protection locked="0"/>
    </xf>
    <xf numFmtId="0" fontId="96" fillId="0" borderId="0" xfId="507" applyFont="1" applyAlignment="1" applyProtection="1">
      <alignment horizontal="center" vertical="center" wrapText="1"/>
      <protection locked="0"/>
    </xf>
    <xf numFmtId="0" fontId="97" fillId="0" borderId="0" xfId="507" applyFont="1" applyProtection="1">
      <protection locked="0"/>
    </xf>
    <xf numFmtId="0" fontId="96" fillId="0" borderId="0" xfId="507" applyFont="1" applyAlignment="1" applyProtection="1">
      <alignment horizontal="center"/>
      <protection locked="0"/>
    </xf>
    <xf numFmtId="44" fontId="100" fillId="13" borderId="1" xfId="10" applyFont="1" applyFill="1" applyBorder="1" applyAlignment="1" applyProtection="1">
      <protection locked="0"/>
    </xf>
    <xf numFmtId="0" fontId="101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100" fillId="13" borderId="1" xfId="0" applyFont="1" applyFill="1" applyBorder="1"/>
    <xf numFmtId="173" fontId="100" fillId="13" borderId="1" xfId="0" applyNumberFormat="1" applyFont="1" applyFill="1" applyBorder="1"/>
    <xf numFmtId="44" fontId="100" fillId="13" borderId="1" xfId="10" applyFont="1" applyFill="1" applyBorder="1" applyAlignment="1" applyProtection="1"/>
    <xf numFmtId="0" fontId="76" fillId="0" borderId="0" xfId="510" applyProtection="1">
      <protection locked="0"/>
    </xf>
    <xf numFmtId="0" fontId="76" fillId="0" borderId="0" xfId="503" applyAlignment="1" applyProtection="1">
      <alignment vertical="center"/>
      <protection locked="0"/>
    </xf>
    <xf numFmtId="0" fontId="65" fillId="21" borderId="2" xfId="503" applyFont="1" applyFill="1" applyBorder="1" applyAlignment="1">
      <alignment vertical="center" wrapText="1"/>
    </xf>
    <xf numFmtId="169" fontId="105" fillId="31" borderId="1" xfId="503" applyNumberFormat="1" applyFont="1" applyFill="1" applyBorder="1" applyAlignment="1" applyProtection="1">
      <alignment horizontal="center" vertical="center"/>
      <protection locked="0"/>
    </xf>
    <xf numFmtId="0" fontId="97" fillId="0" borderId="0" xfId="503" applyFont="1" applyAlignment="1" applyProtection="1">
      <alignment vertical="center"/>
      <protection locked="0"/>
    </xf>
    <xf numFmtId="169" fontId="104" fillId="0" borderId="4" xfId="503" applyNumberFormat="1" applyFont="1" applyBorder="1" applyAlignment="1" applyProtection="1">
      <alignment vertical="center" wrapText="1"/>
      <protection locked="0"/>
    </xf>
    <xf numFmtId="169" fontId="97" fillId="0" borderId="0" xfId="503" applyNumberFormat="1" applyFont="1" applyAlignment="1" applyProtection="1">
      <alignment vertical="center"/>
      <protection locked="0"/>
    </xf>
    <xf numFmtId="171" fontId="80" fillId="0" borderId="0" xfId="533" applyNumberFormat="1" applyFont="1" applyBorder="1" applyAlignment="1" applyProtection="1">
      <alignment horizontal="center" vertical="center"/>
      <protection locked="0"/>
    </xf>
    <xf numFmtId="169" fontId="108" fillId="0" borderId="0" xfId="503" applyNumberFormat="1" applyFont="1" applyAlignment="1" applyProtection="1">
      <alignment horizontal="left" vertical="center"/>
      <protection locked="0"/>
    </xf>
    <xf numFmtId="169" fontId="108" fillId="0" borderId="17" xfId="503" applyNumberFormat="1" applyFont="1" applyBorder="1" applyAlignment="1" applyProtection="1">
      <alignment vertical="center"/>
      <protection locked="0"/>
    </xf>
    <xf numFmtId="0" fontId="97" fillId="20" borderId="0" xfId="503" applyFont="1" applyFill="1" applyAlignment="1" applyProtection="1">
      <alignment vertical="center"/>
      <protection locked="0"/>
    </xf>
    <xf numFmtId="169" fontId="97" fillId="20" borderId="0" xfId="503" applyNumberFormat="1" applyFont="1" applyFill="1" applyAlignment="1" applyProtection="1">
      <alignment vertical="center"/>
      <protection locked="0"/>
    </xf>
    <xf numFmtId="0" fontId="76" fillId="0" borderId="19" xfId="503" applyBorder="1" applyAlignment="1">
      <alignment vertical="center"/>
    </xf>
    <xf numFmtId="0" fontId="97" fillId="0" borderId="19" xfId="503" applyFont="1" applyBorder="1" applyAlignment="1">
      <alignment horizontal="right" vertical="center"/>
    </xf>
    <xf numFmtId="0" fontId="97" fillId="0" borderId="0" xfId="503" applyFont="1" applyAlignment="1">
      <alignment horizontal="center" vertical="center"/>
    </xf>
    <xf numFmtId="0" fontId="96" fillId="0" borderId="0" xfId="503" applyFont="1" applyAlignment="1" applyProtection="1">
      <alignment vertical="center"/>
      <protection locked="0"/>
    </xf>
    <xf numFmtId="0" fontId="96" fillId="0" borderId="9" xfId="503" applyFont="1" applyBorder="1" applyAlignment="1">
      <alignment horizontal="center" vertical="top"/>
    </xf>
    <xf numFmtId="169" fontId="96" fillId="20" borderId="21" xfId="503" applyNumberFormat="1" applyFont="1" applyFill="1" applyBorder="1" applyAlignment="1">
      <alignment horizontal="left" vertical="center"/>
    </xf>
    <xf numFmtId="169" fontId="96" fillId="20" borderId="19" xfId="503" applyNumberFormat="1" applyFont="1" applyFill="1" applyBorder="1" applyAlignment="1">
      <alignment horizontal="left" vertical="center"/>
    </xf>
    <xf numFmtId="0" fontId="96" fillId="0" borderId="0" xfId="503" applyFont="1" applyAlignment="1" applyProtection="1">
      <alignment horizontal="center" vertical="center"/>
      <protection locked="0"/>
    </xf>
    <xf numFmtId="0" fontId="114" fillId="0" borderId="15" xfId="503" applyFont="1" applyBorder="1" applyAlignment="1">
      <alignment vertical="center"/>
    </xf>
    <xf numFmtId="0" fontId="76" fillId="0" borderId="17" xfId="503" applyBorder="1" applyAlignment="1" applyProtection="1">
      <alignment vertical="center"/>
      <protection locked="0"/>
    </xf>
    <xf numFmtId="0" fontId="101" fillId="0" borderId="0" xfId="503" applyFont="1" applyAlignment="1" applyProtection="1">
      <alignment vertical="center"/>
      <protection locked="0"/>
    </xf>
    <xf numFmtId="0" fontId="76" fillId="0" borderId="15" xfId="503" applyBorder="1" applyAlignment="1">
      <alignment horizontal="left" vertical="center"/>
    </xf>
    <xf numFmtId="0" fontId="76" fillId="0" borderId="0" xfId="503" applyAlignment="1">
      <alignment horizontal="left" vertical="center"/>
    </xf>
    <xf numFmtId="169" fontId="94" fillId="0" borderId="0" xfId="503" applyNumberFormat="1" applyFont="1" applyAlignment="1" applyProtection="1">
      <alignment horizontal="left" vertical="center"/>
      <protection locked="0"/>
    </xf>
    <xf numFmtId="169" fontId="94" fillId="0" borderId="17" xfId="503" applyNumberFormat="1" applyFont="1" applyBorder="1" applyAlignment="1" applyProtection="1">
      <alignment vertical="center"/>
      <protection locked="0"/>
    </xf>
    <xf numFmtId="0" fontId="114" fillId="0" borderId="15" xfId="503" applyFont="1" applyBorder="1" applyAlignment="1">
      <alignment horizontal="left" vertical="center"/>
    </xf>
    <xf numFmtId="0" fontId="96" fillId="20" borderId="15" xfId="503" applyFont="1" applyFill="1" applyBorder="1" applyAlignment="1">
      <alignment horizontal="left" vertical="center"/>
    </xf>
    <xf numFmtId="0" fontId="96" fillId="20" borderId="0" xfId="503" applyFont="1" applyFill="1" applyAlignment="1">
      <alignment horizontal="left" vertical="center"/>
    </xf>
    <xf numFmtId="169" fontId="109" fillId="20" borderId="0" xfId="503" applyNumberFormat="1" applyFont="1" applyFill="1" applyAlignment="1" applyProtection="1">
      <alignment horizontal="center" vertical="center"/>
      <protection locked="0"/>
    </xf>
    <xf numFmtId="169" fontId="109" fillId="20" borderId="17" xfId="503" applyNumberFormat="1" applyFont="1" applyFill="1" applyBorder="1" applyAlignment="1" applyProtection="1">
      <alignment horizontal="center" vertical="center"/>
      <protection locked="0"/>
    </xf>
    <xf numFmtId="0" fontId="101" fillId="0" borderId="15" xfId="503" applyFont="1" applyBorder="1" applyAlignment="1">
      <alignment horizontal="left" vertical="center"/>
    </xf>
    <xf numFmtId="0" fontId="114" fillId="0" borderId="0" xfId="503" applyFont="1" applyAlignment="1">
      <alignment horizontal="left" vertical="center"/>
    </xf>
    <xf numFmtId="169" fontId="94" fillId="0" borderId="0" xfId="503" applyNumberFormat="1" applyFont="1" applyAlignment="1" applyProtection="1">
      <alignment vertical="center"/>
      <protection locked="0"/>
    </xf>
    <xf numFmtId="0" fontId="115" fillId="0" borderId="0" xfId="503" applyFont="1" applyAlignment="1" applyProtection="1">
      <alignment vertical="center"/>
      <protection locked="0"/>
    </xf>
    <xf numFmtId="169" fontId="76" fillId="0" borderId="0" xfId="503" applyNumberFormat="1" applyAlignment="1" applyProtection="1">
      <alignment vertical="center"/>
      <protection locked="0"/>
    </xf>
    <xf numFmtId="0" fontId="96" fillId="0" borderId="0" xfId="503" applyFont="1" applyAlignment="1" applyProtection="1">
      <alignment horizontal="left" vertical="center"/>
      <protection locked="0"/>
    </xf>
    <xf numFmtId="169" fontId="109" fillId="0" borderId="0" xfId="503" applyNumberFormat="1" applyFont="1" applyAlignment="1" applyProtection="1">
      <alignment horizontal="center" vertical="center"/>
      <protection locked="0"/>
    </xf>
    <xf numFmtId="169" fontId="96" fillId="20" borderId="0" xfId="503" applyNumberFormat="1" applyFont="1" applyFill="1" applyAlignment="1">
      <alignment horizontal="left" vertical="center"/>
    </xf>
    <xf numFmtId="0" fontId="97" fillId="0" borderId="0" xfId="503" applyFont="1" applyAlignment="1">
      <alignment horizontal="right" vertical="center"/>
    </xf>
    <xf numFmtId="0" fontId="153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5" fillId="0" borderId="40" xfId="0" applyFont="1" applyBorder="1" applyAlignment="1" applyProtection="1">
      <alignment horizontal="center" vertical="center"/>
      <protection locked="0"/>
    </xf>
    <xf numFmtId="175" fontId="82" fillId="26" borderId="40" xfId="587" applyNumberFormat="1" applyFont="1" applyFill="1" applyBorder="1" applyAlignment="1" applyProtection="1">
      <alignment horizontal="right" vertical="center"/>
      <protection locked="0"/>
    </xf>
    <xf numFmtId="0" fontId="45" fillId="13" borderId="1" xfId="0" applyFont="1" applyFill="1" applyBorder="1" applyAlignment="1">
      <alignment horizontal="center" vertical="center" wrapText="1"/>
    </xf>
    <xf numFmtId="0" fontId="47" fillId="0" borderId="0" xfId="0" applyFont="1" applyAlignment="1" applyProtection="1">
      <alignment horizontal="left"/>
      <protection locked="0"/>
    </xf>
    <xf numFmtId="0" fontId="47" fillId="0" borderId="0" xfId="0" applyFont="1" applyAlignment="1">
      <alignment horizontal="left"/>
    </xf>
    <xf numFmtId="0" fontId="161" fillId="13" borderId="41" xfId="0" applyFont="1" applyFill="1" applyBorder="1" applyAlignment="1">
      <alignment wrapText="1"/>
    </xf>
    <xf numFmtId="43" fontId="161" fillId="13" borderId="40" xfId="3" applyFont="1" applyFill="1" applyBorder="1" applyAlignment="1" applyProtection="1">
      <alignment wrapText="1"/>
      <protection locked="0"/>
    </xf>
    <xf numFmtId="0" fontId="162" fillId="89" borderId="40" xfId="0" applyFont="1" applyFill="1" applyBorder="1"/>
    <xf numFmtId="0" fontId="164" fillId="0" borderId="40" xfId="0" applyFont="1" applyBorder="1" applyAlignment="1">
      <alignment wrapText="1"/>
    </xf>
    <xf numFmtId="0" fontId="164" fillId="0" borderId="40" xfId="0" applyFont="1" applyBorder="1"/>
    <xf numFmtId="0" fontId="164" fillId="89" borderId="40" xfId="0" applyFont="1" applyFill="1" applyBorder="1"/>
    <xf numFmtId="43" fontId="164" fillId="0" borderId="40" xfId="3" applyFont="1" applyFill="1" applyBorder="1" applyAlignment="1" applyProtection="1"/>
    <xf numFmtId="43" fontId="164" fillId="0" borderId="40" xfId="3" applyFont="1" applyBorder="1" applyAlignment="1" applyProtection="1"/>
    <xf numFmtId="0" fontId="47" fillId="0" borderId="40" xfId="0" applyFont="1" applyBorder="1" applyAlignment="1" applyProtection="1">
      <alignment horizontal="center"/>
      <protection locked="0"/>
    </xf>
    <xf numFmtId="0" fontId="47" fillId="0" borderId="40" xfId="0" applyFont="1" applyBorder="1" applyAlignment="1" applyProtection="1">
      <alignment horizontal="center" vertical="center"/>
      <protection locked="0"/>
    </xf>
    <xf numFmtId="43" fontId="47" fillId="0" borderId="40" xfId="3" applyFont="1" applyFill="1" applyBorder="1" applyAlignment="1" applyProtection="1">
      <alignment horizontal="right"/>
      <protection locked="0"/>
    </xf>
    <xf numFmtId="0" fontId="48" fillId="11" borderId="1" xfId="0" applyFont="1" applyFill="1" applyBorder="1" applyAlignment="1" applyProtection="1">
      <alignment vertical="center"/>
      <protection locked="0"/>
    </xf>
    <xf numFmtId="0" fontId="48" fillId="11" borderId="1" xfId="0" applyFont="1" applyFill="1" applyBorder="1" applyProtection="1">
      <protection locked="0"/>
    </xf>
    <xf numFmtId="4" fontId="48" fillId="11" borderId="1" xfId="0" applyNumberFormat="1" applyFont="1" applyFill="1" applyBorder="1" applyProtection="1">
      <protection locked="0"/>
    </xf>
    <xf numFmtId="43" fontId="163" fillId="89" borderId="40" xfId="3" applyFont="1" applyFill="1" applyBorder="1" applyAlignment="1" applyProtection="1">
      <protection locked="0"/>
    </xf>
    <xf numFmtId="0" fontId="45" fillId="0" borderId="0" xfId="0" applyFont="1" applyAlignment="1" applyProtection="1">
      <alignment wrapText="1"/>
      <protection locked="0"/>
    </xf>
    <xf numFmtId="44" fontId="48" fillId="0" borderId="0" xfId="10" applyFont="1" applyFill="1" applyBorder="1" applyAlignment="1" applyProtection="1">
      <alignment wrapText="1"/>
      <protection locked="0"/>
    </xf>
    <xf numFmtId="0" fontId="47" fillId="0" borderId="1" xfId="0" applyFont="1" applyBorder="1" applyProtection="1">
      <protection locked="0"/>
    </xf>
    <xf numFmtId="0" fontId="47" fillId="0" borderId="1" xfId="0" applyFont="1" applyBorder="1" applyAlignment="1" applyProtection="1">
      <alignment wrapText="1"/>
      <protection locked="0"/>
    </xf>
    <xf numFmtId="43" fontId="161" fillId="13" borderId="40" xfId="3" applyFont="1" applyFill="1" applyBorder="1" applyProtection="1"/>
    <xf numFmtId="43" fontId="163" fillId="90" borderId="40" xfId="3" applyFont="1" applyFill="1" applyBorder="1" applyProtection="1"/>
    <xf numFmtId="0" fontId="161" fillId="13" borderId="40" xfId="0" applyFont="1" applyFill="1" applyBorder="1"/>
    <xf numFmtId="0" fontId="163" fillId="90" borderId="40" xfId="0" applyFont="1" applyFill="1" applyBorder="1"/>
    <xf numFmtId="176" fontId="161" fillId="13" borderId="40" xfId="3" applyNumberFormat="1" applyFont="1" applyFill="1" applyBorder="1" applyProtection="1"/>
    <xf numFmtId="0" fontId="43" fillId="0" borderId="0" xfId="0" applyFont="1"/>
    <xf numFmtId="0" fontId="165" fillId="0" borderId="40" xfId="533" applyFont="1" applyBorder="1" applyAlignment="1" applyProtection="1">
      <alignment horizontal="center" vertical="center"/>
      <protection locked="0"/>
    </xf>
    <xf numFmtId="0" fontId="165" fillId="26" borderId="40" xfId="533" applyFont="1" applyFill="1" applyBorder="1" applyAlignment="1" applyProtection="1">
      <alignment horizontal="center" vertical="center"/>
      <protection locked="0"/>
    </xf>
    <xf numFmtId="44" fontId="47" fillId="0" borderId="1" xfId="10" applyFont="1" applyFill="1" applyBorder="1" applyAlignment="1" applyProtection="1">
      <protection locked="0"/>
    </xf>
    <xf numFmtId="0" fontId="47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7" fillId="26" borderId="2" xfId="0" applyNumberFormat="1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 vertical="center"/>
      <protection locked="0"/>
    </xf>
    <xf numFmtId="49" fontId="167" fillId="0" borderId="1" xfId="0" applyNumberFormat="1" applyFont="1" applyBorder="1" applyAlignment="1" applyProtection="1">
      <alignment horizontal="center" vertical="center"/>
      <protection locked="0"/>
    </xf>
    <xf numFmtId="49" fontId="168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6" fillId="0" borderId="1" xfId="0" applyFont="1" applyBorder="1" applyAlignment="1" applyProtection="1">
      <alignment horizontal="center" vertical="center"/>
      <protection locked="0"/>
    </xf>
    <xf numFmtId="0" fontId="167" fillId="0" borderId="1" xfId="0" applyFont="1" applyBorder="1" applyAlignment="1" applyProtection="1">
      <alignment horizontal="center" vertical="center"/>
      <protection locked="0"/>
    </xf>
    <xf numFmtId="0" fontId="167" fillId="0" borderId="1" xfId="0" applyFont="1" applyBorder="1" applyAlignment="1" applyProtection="1">
      <alignment horizontal="center" vertical="center" wrapText="1"/>
      <protection locked="0"/>
    </xf>
    <xf numFmtId="7" fontId="17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6" fillId="26" borderId="1" xfId="0" applyFont="1" applyFill="1" applyBorder="1" applyAlignment="1" applyProtection="1">
      <alignment horizontal="center" vertical="center" wrapText="1"/>
      <protection locked="0"/>
    </xf>
    <xf numFmtId="0" fontId="166" fillId="0" borderId="1" xfId="0" applyFont="1" applyBorder="1" applyAlignment="1" applyProtection="1">
      <alignment horizontal="center" vertical="center" wrapText="1"/>
      <protection locked="0"/>
    </xf>
    <xf numFmtId="14" fontId="166" fillId="0" borderId="7" xfId="0" applyNumberFormat="1" applyFont="1" applyBorder="1" applyAlignment="1" applyProtection="1">
      <alignment horizontal="center" vertical="center" readingOrder="1"/>
      <protection locked="0"/>
    </xf>
    <xf numFmtId="0" fontId="172" fillId="0" borderId="1" xfId="13" applyFont="1" applyBorder="1" applyAlignment="1" applyProtection="1">
      <alignment horizontal="center" vertical="center"/>
      <protection locked="0"/>
    </xf>
    <xf numFmtId="49" fontId="167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7" fillId="0" borderId="1" xfId="0" applyFont="1" applyBorder="1" applyAlignment="1" applyProtection="1">
      <alignment horizontal="center"/>
      <protection locked="0"/>
    </xf>
    <xf numFmtId="0" fontId="167" fillId="0" borderId="1" xfId="0" applyFont="1" applyBorder="1" applyAlignment="1" applyProtection="1">
      <alignment horizontal="center" vertical="justify"/>
      <protection locked="0"/>
    </xf>
    <xf numFmtId="14" fontId="166" fillId="0" borderId="1" xfId="0" applyNumberFormat="1" applyFont="1" applyBorder="1" applyAlignment="1" applyProtection="1">
      <alignment horizontal="center" vertical="center" readingOrder="1"/>
      <protection locked="0"/>
    </xf>
    <xf numFmtId="14" fontId="166" fillId="0" borderId="1" xfId="0" applyNumberFormat="1" applyFont="1" applyBorder="1" applyAlignment="1" applyProtection="1">
      <alignment horizontal="center" vertical="center"/>
      <protection locked="0"/>
    </xf>
    <xf numFmtId="0" fontId="172" fillId="0" borderId="1" xfId="13" applyFont="1" applyBorder="1" applyAlignment="1" applyProtection="1">
      <alignment horizontal="center" vertical="center" wrapText="1"/>
      <protection locked="0"/>
    </xf>
    <xf numFmtId="14" fontId="166" fillId="0" borderId="8" xfId="0" applyNumberFormat="1" applyFont="1" applyBorder="1" applyAlignment="1" applyProtection="1">
      <alignment horizontal="center" vertical="center" readingOrder="1"/>
      <protection locked="0"/>
    </xf>
    <xf numFmtId="0" fontId="77" fillId="0" borderId="1" xfId="13" applyBorder="1" applyAlignment="1" applyProtection="1">
      <alignment horizontal="center" vertical="center" wrapText="1"/>
      <protection locked="0"/>
    </xf>
    <xf numFmtId="0" fontId="166" fillId="0" borderId="1" xfId="0" applyFont="1" applyBorder="1" applyAlignment="1" applyProtection="1">
      <alignment horizontal="center"/>
      <protection locked="0"/>
    </xf>
    <xf numFmtId="0" fontId="166" fillId="0" borderId="1" xfId="0" applyFont="1" applyBorder="1" applyAlignment="1" applyProtection="1">
      <alignment horizontal="center" wrapText="1"/>
      <protection locked="0"/>
    </xf>
    <xf numFmtId="14" fontId="166" fillId="0" borderId="8" xfId="0" applyNumberFormat="1" applyFont="1" applyBorder="1" applyAlignment="1" applyProtection="1">
      <alignment horizontal="center"/>
      <protection locked="0"/>
    </xf>
    <xf numFmtId="14" fontId="166" fillId="0" borderId="7" xfId="0" applyNumberFormat="1" applyFont="1" applyBorder="1" applyAlignment="1" applyProtection="1">
      <alignment horizontal="center"/>
      <protection locked="0"/>
    </xf>
    <xf numFmtId="0" fontId="172" fillId="0" borderId="1" xfId="13" applyFont="1" applyBorder="1" applyAlignment="1" applyProtection="1">
      <alignment horizontal="center" wrapText="1"/>
      <protection locked="0"/>
    </xf>
    <xf numFmtId="0" fontId="166" fillId="0" borderId="1" xfId="0" applyFont="1" applyBorder="1" applyAlignment="1" applyProtection="1">
      <alignment horizontal="center" vertical="justify" wrapText="1"/>
      <protection locked="0"/>
    </xf>
    <xf numFmtId="0" fontId="166" fillId="0" borderId="7" xfId="0" applyFont="1" applyBorder="1" applyAlignment="1" applyProtection="1">
      <alignment horizontal="center" vertical="justify"/>
      <protection locked="0"/>
    </xf>
    <xf numFmtId="0" fontId="172" fillId="0" borderId="1" xfId="13" applyFont="1" applyBorder="1" applyAlignment="1" applyProtection="1">
      <alignment horizontal="center"/>
      <protection locked="0"/>
    </xf>
    <xf numFmtId="0" fontId="166" fillId="0" borderId="6" xfId="0" applyFont="1" applyBorder="1" applyAlignment="1" applyProtection="1">
      <alignment horizontal="center" vertical="justify"/>
      <protection locked="0"/>
    </xf>
    <xf numFmtId="0" fontId="172" fillId="0" borderId="5" xfId="13" applyFont="1" applyBorder="1" applyAlignment="1" applyProtection="1">
      <alignment horizontal="center"/>
      <protection locked="0"/>
    </xf>
    <xf numFmtId="14" fontId="166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72" fillId="26" borderId="1" xfId="13" applyFont="1" applyFill="1" applyBorder="1" applyAlignment="1" applyProtection="1">
      <alignment horizontal="center" vertical="center"/>
      <protection locked="0"/>
    </xf>
    <xf numFmtId="0" fontId="168" fillId="0" borderId="1" xfId="528" applyFont="1" applyBorder="1" applyAlignment="1" applyProtection="1">
      <alignment horizontal="center" vertical="center"/>
      <protection locked="0"/>
    </xf>
    <xf numFmtId="0" fontId="168" fillId="0" borderId="1" xfId="528" applyFont="1" applyBorder="1" applyAlignment="1" applyProtection="1">
      <alignment horizontal="center" vertical="center" wrapText="1"/>
      <protection locked="0"/>
    </xf>
    <xf numFmtId="49" fontId="167" fillId="0" borderId="1" xfId="0" applyNumberFormat="1" applyFont="1" applyBorder="1" applyAlignment="1" applyProtection="1">
      <alignment horizontal="center" vertical="center" readingOrder="1"/>
      <protection locked="0"/>
    </xf>
    <xf numFmtId="49" fontId="172" fillId="0" borderId="1" xfId="13" applyNumberFormat="1" applyFont="1" applyFill="1" applyBorder="1" applyAlignment="1" applyProtection="1">
      <alignment horizontal="center" vertical="center"/>
      <protection locked="0"/>
    </xf>
    <xf numFmtId="0" fontId="172" fillId="0" borderId="1" xfId="13" applyFont="1" applyBorder="1" applyAlignment="1">
      <alignment horizontal="center"/>
    </xf>
    <xf numFmtId="49" fontId="166" fillId="0" borderId="1" xfId="0" applyNumberFormat="1" applyFont="1" applyBorder="1" applyAlignment="1">
      <alignment horizontal="center" vertical="center"/>
    </xf>
    <xf numFmtId="0" fontId="166" fillId="0" borderId="1" xfId="0" applyFont="1" applyBorder="1" applyAlignment="1">
      <alignment horizontal="center" vertical="center"/>
    </xf>
    <xf numFmtId="0" fontId="166" fillId="0" borderId="1" xfId="0" applyFont="1" applyBorder="1" applyAlignment="1">
      <alignment horizontal="center" vertical="center" wrapText="1"/>
    </xf>
    <xf numFmtId="14" fontId="166" fillId="0" borderId="7" xfId="0" applyNumberFormat="1" applyFont="1" applyBorder="1" applyAlignment="1">
      <alignment horizontal="center" vertical="center"/>
    </xf>
    <xf numFmtId="0" fontId="166" fillId="0" borderId="1" xfId="0" applyFont="1" applyBorder="1" applyAlignment="1" applyProtection="1">
      <alignment horizontal="justify" vertical="center"/>
      <protection locked="0"/>
    </xf>
    <xf numFmtId="0" fontId="172" fillId="0" borderId="1" xfId="13" applyFont="1" applyBorder="1" applyAlignment="1">
      <alignment horizontal="justify" vertical="center"/>
    </xf>
    <xf numFmtId="49" fontId="166" fillId="0" borderId="1" xfId="0" applyNumberFormat="1" applyFont="1" applyBorder="1" applyAlignment="1" applyProtection="1">
      <alignment horizontal="center"/>
      <protection locked="0"/>
    </xf>
    <xf numFmtId="49" fontId="166" fillId="0" borderId="1" xfId="0" applyNumberFormat="1" applyFont="1" applyBorder="1" applyProtection="1">
      <protection locked="0"/>
    </xf>
    <xf numFmtId="49" fontId="172" fillId="0" borderId="1" xfId="13" applyNumberFormat="1" applyFont="1" applyBorder="1" applyAlignment="1" applyProtection="1">
      <alignment horizontal="center"/>
      <protection locked="0"/>
    </xf>
    <xf numFmtId="49" fontId="166" fillId="26" borderId="1" xfId="0" applyNumberFormat="1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 wrapText="1"/>
      <protection locked="0"/>
    </xf>
    <xf numFmtId="14" fontId="166" fillId="26" borderId="1" xfId="0" applyNumberFormat="1" applyFont="1" applyFill="1" applyBorder="1" applyAlignment="1" applyProtection="1">
      <alignment horizontal="center" readingOrder="1"/>
      <protection locked="0"/>
    </xf>
    <xf numFmtId="0" fontId="166" fillId="26" borderId="1" xfId="0" applyFont="1" applyFill="1" applyBorder="1" applyProtection="1">
      <protection locked="0"/>
    </xf>
    <xf numFmtId="0" fontId="77" fillId="26" borderId="1" xfId="13" applyFill="1" applyBorder="1" applyProtection="1">
      <protection locked="0"/>
    </xf>
    <xf numFmtId="0" fontId="32" fillId="0" borderId="1" xfId="0" applyFont="1" applyBorder="1" applyAlignment="1">
      <alignment horizontal="center"/>
    </xf>
    <xf numFmtId="0" fontId="79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7" fillId="0" borderId="1" xfId="13" applyBorder="1" applyAlignment="1">
      <alignment horizontal="center"/>
    </xf>
    <xf numFmtId="49" fontId="155" fillId="0" borderId="40" xfId="0" applyNumberFormat="1" applyFont="1" applyBorder="1" applyAlignment="1">
      <alignment horizontal="center" vertical="center"/>
    </xf>
    <xf numFmtId="49" fontId="154" fillId="0" borderId="40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4" fontId="27" fillId="0" borderId="1" xfId="3" applyNumberFormat="1" applyFont="1" applyBorder="1" applyAlignment="1" applyProtection="1">
      <alignment vertical="center"/>
      <protection locked="0"/>
    </xf>
    <xf numFmtId="44" fontId="45" fillId="11" borderId="1" xfId="10" applyFont="1" applyFill="1" applyBorder="1" applyAlignment="1" applyProtection="1">
      <protection locked="0"/>
    </xf>
    <xf numFmtId="49" fontId="155" fillId="0" borderId="40" xfId="0" applyNumberFormat="1" applyFont="1" applyBorder="1" applyAlignment="1" applyProtection="1">
      <alignment horizontal="center"/>
      <protection locked="0"/>
    </xf>
    <xf numFmtId="0" fontId="81" fillId="0" borderId="0" xfId="602" applyFont="1" applyBorder="1" applyAlignment="1" applyProtection="1">
      <alignment vertical="center"/>
      <protection locked="0"/>
    </xf>
    <xf numFmtId="0" fontId="82" fillId="26" borderId="0" xfId="602" applyFont="1" applyFill="1" applyBorder="1" applyAlignment="1" applyProtection="1">
      <alignment horizontal="left" vertical="center"/>
      <protection locked="0"/>
    </xf>
    <xf numFmtId="0" fontId="82" fillId="26" borderId="0" xfId="602" applyFont="1" applyFill="1" applyBorder="1" applyAlignment="1" applyProtection="1">
      <alignment vertical="center"/>
      <protection locked="0"/>
    </xf>
    <xf numFmtId="0" fontId="80" fillId="26" borderId="0" xfId="1536" applyFont="1" applyFill="1" applyProtection="1">
      <protection locked="0"/>
    </xf>
    <xf numFmtId="0" fontId="82" fillId="26" borderId="0" xfId="1536" applyFont="1" applyFill="1" applyProtection="1">
      <protection locked="0"/>
    </xf>
    <xf numFmtId="0" fontId="83" fillId="0" borderId="0" xfId="602" applyFont="1" applyBorder="1" applyAlignment="1" applyProtection="1">
      <alignment horizontal="center" vertical="center"/>
      <protection locked="0"/>
    </xf>
    <xf numFmtId="0" fontId="83" fillId="0" borderId="0" xfId="602" applyFont="1" applyBorder="1" applyAlignment="1" applyProtection="1">
      <alignment horizontal="left" vertical="center"/>
      <protection locked="0"/>
    </xf>
    <xf numFmtId="1" fontId="83" fillId="0" borderId="0" xfId="602" applyNumberFormat="1" applyFont="1" applyBorder="1" applyAlignment="1" applyProtection="1">
      <alignment horizontal="center" vertical="center"/>
      <protection locked="0"/>
    </xf>
    <xf numFmtId="171" fontId="83" fillId="0" borderId="0" xfId="1612" applyNumberFormat="1" applyFont="1" applyBorder="1" applyAlignment="1" applyProtection="1">
      <alignment horizontal="center" vertical="center"/>
      <protection locked="0"/>
    </xf>
    <xf numFmtId="0" fontId="83" fillId="0" borderId="0" xfId="602" applyFont="1" applyBorder="1" applyAlignment="1" applyProtection="1">
      <alignment vertical="center"/>
      <protection locked="0"/>
    </xf>
    <xf numFmtId="0" fontId="80" fillId="0" borderId="0" xfId="602" applyFont="1" applyBorder="1" applyAlignment="1" applyProtection="1">
      <alignment horizontal="center" vertical="center"/>
      <protection locked="0"/>
    </xf>
    <xf numFmtId="0" fontId="47" fillId="0" borderId="40" xfId="0" applyFont="1" applyBorder="1" applyAlignment="1" applyProtection="1">
      <alignment horizontal="left"/>
      <protection locked="0"/>
    </xf>
    <xf numFmtId="49" fontId="175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5" fillId="26" borderId="1" xfId="0" applyNumberFormat="1" applyFont="1" applyFill="1" applyBorder="1" applyAlignment="1" applyProtection="1">
      <alignment horizontal="center" vertical="center"/>
      <protection locked="0"/>
    </xf>
    <xf numFmtId="49" fontId="79" fillId="26" borderId="1" xfId="528" applyNumberFormat="1" applyFont="1" applyFill="1" applyBorder="1" applyAlignment="1" applyProtection="1">
      <alignment horizontal="center" vertical="center"/>
      <protection locked="0"/>
    </xf>
    <xf numFmtId="49" fontId="175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6" fillId="0" borderId="1" xfId="0" applyFont="1" applyBorder="1" applyAlignment="1">
      <alignment horizontal="right" vertical="center" wrapText="1"/>
    </xf>
    <xf numFmtId="0" fontId="160" fillId="26" borderId="0" xfId="0" applyFont="1" applyFill="1"/>
    <xf numFmtId="49" fontId="175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5" fillId="26" borderId="1" xfId="599" applyNumberFormat="1" applyFont="1" applyFill="1" applyBorder="1" applyAlignment="1" applyProtection="1">
      <alignment horizontal="center" vertical="center"/>
      <protection locked="0"/>
    </xf>
    <xf numFmtId="49" fontId="178" fillId="26" borderId="1" xfId="599" applyNumberFormat="1" applyFont="1" applyFill="1" applyBorder="1" applyAlignment="1">
      <alignment horizontal="center"/>
    </xf>
    <xf numFmtId="0" fontId="178" fillId="26" borderId="1" xfId="599" applyFont="1" applyFill="1" applyBorder="1" applyAlignment="1">
      <alignment horizontal="center"/>
    </xf>
    <xf numFmtId="0" fontId="176" fillId="26" borderId="1" xfId="0" applyFont="1" applyFill="1" applyBorder="1" applyAlignment="1">
      <alignment horizontal="right" vertical="center" wrapText="1"/>
    </xf>
    <xf numFmtId="0" fontId="178" fillId="26" borderId="1" xfId="598" applyFont="1" applyFill="1" applyBorder="1" applyAlignment="1">
      <alignment horizontal="center"/>
    </xf>
    <xf numFmtId="0" fontId="175" fillId="26" borderId="4" xfId="598" applyFont="1" applyFill="1" applyBorder="1" applyAlignment="1" applyProtection="1">
      <alignment horizontal="center"/>
      <protection locked="0"/>
    </xf>
    <xf numFmtId="49" fontId="175" fillId="26" borderId="1" xfId="598" applyNumberFormat="1" applyFont="1" applyFill="1" applyBorder="1" applyAlignment="1" applyProtection="1">
      <alignment horizontal="center"/>
      <protection locked="0"/>
    </xf>
    <xf numFmtId="0" fontId="175" fillId="26" borderId="1" xfId="598" applyFont="1" applyFill="1" applyBorder="1" applyAlignment="1" applyProtection="1">
      <alignment horizontal="center"/>
      <protection locked="0"/>
    </xf>
    <xf numFmtId="49" fontId="160" fillId="26" borderId="1" xfId="0" applyNumberFormat="1" applyFont="1" applyFill="1" applyBorder="1" applyAlignment="1" applyProtection="1">
      <alignment horizontal="center" vertical="center"/>
      <protection locked="0"/>
    </xf>
    <xf numFmtId="49" fontId="175" fillId="0" borderId="1" xfId="0" applyNumberFormat="1" applyFont="1" applyBorder="1" applyAlignment="1" applyProtection="1">
      <alignment horizontal="center" vertical="center"/>
      <protection locked="0"/>
    </xf>
    <xf numFmtId="49" fontId="175" fillId="0" borderId="2" xfId="0" applyNumberFormat="1" applyFont="1" applyBorder="1" applyAlignment="1" applyProtection="1">
      <alignment horizontal="center" vertical="center"/>
      <protection locked="0"/>
    </xf>
    <xf numFmtId="49" fontId="175" fillId="0" borderId="1" xfId="0" applyNumberFormat="1" applyFont="1" applyBorder="1" applyAlignment="1" applyProtection="1">
      <alignment horizontal="right" vertical="center"/>
      <protection locked="0"/>
    </xf>
    <xf numFmtId="49" fontId="17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5" fillId="0" borderId="40" xfId="0" applyNumberFormat="1" applyFont="1" applyBorder="1" applyAlignment="1" applyProtection="1">
      <alignment horizontal="center" vertical="center"/>
      <protection locked="0"/>
    </xf>
    <xf numFmtId="0" fontId="155" fillId="0" borderId="40" xfId="0" applyFont="1" applyBorder="1"/>
    <xf numFmtId="0" fontId="155" fillId="0" borderId="40" xfId="0" applyFont="1" applyBorder="1" applyAlignment="1" applyProtection="1">
      <alignment horizontal="left"/>
      <protection locked="0"/>
    </xf>
    <xf numFmtId="49" fontId="155" fillId="0" borderId="41" xfId="0" applyNumberFormat="1" applyFont="1" applyBorder="1" applyAlignment="1" applyProtection="1">
      <alignment horizontal="center"/>
      <protection locked="0"/>
    </xf>
    <xf numFmtId="0" fontId="82" fillId="26" borderId="0" xfId="508" applyFont="1" applyFill="1" applyProtection="1">
      <protection locked="0"/>
    </xf>
    <xf numFmtId="0" fontId="155" fillId="0" borderId="40" xfId="0" applyFont="1" applyBorder="1" applyAlignment="1" applyProtection="1">
      <alignment horizontal="center"/>
      <protection locked="0"/>
    </xf>
    <xf numFmtId="0" fontId="155" fillId="0" borderId="40" xfId="508" applyFont="1" applyBorder="1" applyAlignment="1" applyProtection="1">
      <alignment horizontal="center"/>
      <protection locked="0"/>
    </xf>
    <xf numFmtId="49" fontId="155" fillId="0" borderId="40" xfId="602" applyNumberFormat="1" applyFont="1" applyBorder="1" applyAlignment="1" applyProtection="1">
      <alignment horizontal="center" vertical="center"/>
      <protection locked="0"/>
    </xf>
    <xf numFmtId="0" fontId="155" fillId="0" borderId="40" xfId="602" applyFont="1" applyBorder="1" applyAlignment="1" applyProtection="1">
      <alignment horizontal="center" vertical="center"/>
      <protection locked="0"/>
    </xf>
    <xf numFmtId="0" fontId="155" fillId="0" borderId="40" xfId="508" applyFont="1" applyBorder="1" applyAlignment="1" applyProtection="1">
      <alignment horizontal="center" wrapText="1"/>
      <protection locked="0"/>
    </xf>
    <xf numFmtId="1" fontId="155" fillId="0" borderId="41" xfId="602" applyNumberFormat="1" applyFont="1" applyBorder="1" applyAlignment="1" applyProtection="1">
      <alignment horizontal="center" vertical="center"/>
      <protection locked="0"/>
    </xf>
    <xf numFmtId="1" fontId="155" fillId="0" borderId="40" xfId="602" applyNumberFormat="1" applyFont="1" applyBorder="1" applyAlignment="1" applyProtection="1">
      <alignment horizontal="center" vertical="center"/>
      <protection locked="0"/>
    </xf>
    <xf numFmtId="0" fontId="155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43" fontId="47" fillId="0" borderId="0" xfId="3" applyFont="1" applyFill="1" applyBorder="1" applyAlignment="1" applyProtection="1">
      <alignment horizontal="right"/>
      <protection locked="0"/>
    </xf>
    <xf numFmtId="0" fontId="24" fillId="26" borderId="1" xfId="0" applyFont="1" applyFill="1" applyBorder="1" applyAlignment="1">
      <alignment horizontal="center" vertical="center" wrapText="1"/>
    </xf>
    <xf numFmtId="0" fontId="175" fillId="26" borderId="1" xfId="0" applyFont="1" applyFill="1" applyBorder="1" applyAlignment="1" applyProtection="1">
      <alignment horizontal="center" vertical="center"/>
      <protection locked="0"/>
    </xf>
    <xf numFmtId="0" fontId="176" fillId="0" borderId="1" xfId="0" applyFont="1" applyBorder="1" applyAlignment="1">
      <alignment vertical="center" wrapText="1"/>
    </xf>
    <xf numFmtId="0" fontId="175" fillId="26" borderId="1" xfId="599" applyFont="1" applyFill="1" applyBorder="1" applyAlignment="1" applyProtection="1">
      <alignment horizontal="center" vertical="center"/>
      <protection locked="0"/>
    </xf>
    <xf numFmtId="0" fontId="175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5" fillId="26" borderId="1" xfId="600" applyFont="1" applyFill="1" applyBorder="1" applyAlignment="1" applyProtection="1">
      <alignment horizontal="center" vertical="center"/>
      <protection locked="0"/>
    </xf>
    <xf numFmtId="0" fontId="175" fillId="0" borderId="1" xfId="0" applyFont="1" applyBorder="1" applyAlignment="1" applyProtection="1">
      <alignment horizontal="center" vertical="center"/>
      <protection locked="0"/>
    </xf>
    <xf numFmtId="0" fontId="160" fillId="26" borderId="1" xfId="0" applyFont="1" applyFill="1" applyBorder="1" applyAlignment="1" applyProtection="1">
      <alignment horizontal="center" vertical="center"/>
      <protection locked="0"/>
    </xf>
    <xf numFmtId="49" fontId="160" fillId="26" borderId="2" xfId="0" applyNumberFormat="1" applyFont="1" applyFill="1" applyBorder="1" applyAlignment="1" applyProtection="1">
      <alignment horizontal="center" vertical="center"/>
      <protection locked="0"/>
    </xf>
    <xf numFmtId="49" fontId="160" fillId="26" borderId="1" xfId="599" applyNumberFormat="1" applyFont="1" applyFill="1" applyBorder="1" applyAlignment="1" applyProtection="1">
      <alignment horizontal="center" vertical="center"/>
      <protection locked="0"/>
    </xf>
    <xf numFmtId="0" fontId="179" fillId="0" borderId="1" xfId="0" applyFont="1" applyBorder="1" applyAlignment="1">
      <alignment vertical="center" wrapText="1"/>
    </xf>
    <xf numFmtId="0" fontId="179" fillId="26" borderId="1" xfId="0" applyFont="1" applyFill="1" applyBorder="1" applyAlignment="1">
      <alignment horizontal="right" vertical="center" wrapText="1"/>
    </xf>
    <xf numFmtId="49" fontId="160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6" borderId="1" xfId="0" applyFont="1" applyFill="1" applyBorder="1" applyAlignment="1">
      <alignment horizontal="center" vertical="center" wrapText="1"/>
    </xf>
    <xf numFmtId="49" fontId="160" fillId="0" borderId="1" xfId="0" applyNumberFormat="1" applyFont="1" applyBorder="1" applyAlignment="1" applyProtection="1">
      <alignment horizontal="center" vertical="center"/>
      <protection locked="0"/>
    </xf>
    <xf numFmtId="0" fontId="160" fillId="0" borderId="1" xfId="0" applyFont="1" applyBorder="1" applyAlignment="1" applyProtection="1">
      <alignment horizontal="center" vertical="center"/>
      <protection locked="0"/>
    </xf>
    <xf numFmtId="174" fontId="154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100" fillId="13" borderId="40" xfId="0" applyNumberFormat="1" applyFont="1" applyFill="1" applyBorder="1"/>
    <xf numFmtId="44" fontId="100" fillId="13" borderId="40" xfId="10" applyFont="1" applyFill="1" applyBorder="1" applyAlignment="1" applyProtection="1"/>
    <xf numFmtId="0" fontId="100" fillId="13" borderId="40" xfId="0" applyFont="1" applyFill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49" fontId="64" fillId="0" borderId="40" xfId="602" applyNumberFormat="1" applyFont="1" applyBorder="1" applyAlignment="1" applyProtection="1">
      <alignment horizontal="center" vertical="center"/>
      <protection locked="0"/>
    </xf>
    <xf numFmtId="0" fontId="96" fillId="0" borderId="40" xfId="507" applyFont="1" applyBorder="1" applyAlignment="1">
      <alignment horizontal="center" vertical="center" wrapText="1"/>
    </xf>
    <xf numFmtId="169" fontId="97" fillId="0" borderId="40" xfId="503" applyNumberFormat="1" applyFont="1" applyBorder="1" applyAlignment="1">
      <alignment vertical="center"/>
    </xf>
    <xf numFmtId="0" fontId="96" fillId="0" borderId="40" xfId="507" applyFont="1" applyBorder="1" applyAlignment="1">
      <alignment horizontal="center"/>
    </xf>
    <xf numFmtId="169" fontId="53" fillId="92" borderId="40" xfId="503" applyNumberFormat="1" applyFont="1" applyFill="1" applyBorder="1" applyAlignment="1">
      <alignment horizontal="center" vertical="center"/>
    </xf>
    <xf numFmtId="169" fontId="53" fillId="92" borderId="40" xfId="503" applyNumberFormat="1" applyFont="1" applyFill="1" applyBorder="1" applyAlignment="1">
      <alignment vertical="center"/>
    </xf>
    <xf numFmtId="169" fontId="180" fillId="93" borderId="40" xfId="0" applyNumberFormat="1" applyFont="1" applyFill="1" applyBorder="1" applyAlignment="1">
      <alignment horizontal="right" vertical="center"/>
    </xf>
    <xf numFmtId="169" fontId="181" fillId="93" borderId="40" xfId="0" applyNumberFormat="1" applyFont="1" applyFill="1" applyBorder="1" applyAlignment="1">
      <alignment vertical="center"/>
    </xf>
    <xf numFmtId="0" fontId="97" fillId="0" borderId="40" xfId="507" applyFont="1" applyBorder="1" applyAlignment="1">
      <alignment horizontal="center" vertical="center"/>
    </xf>
    <xf numFmtId="169" fontId="98" fillId="26" borderId="40" xfId="0" applyNumberFormat="1" applyFont="1" applyFill="1" applyBorder="1" applyAlignment="1">
      <alignment vertical="center"/>
    </xf>
    <xf numFmtId="169" fontId="180" fillId="94" borderId="40" xfId="0" applyNumberFormat="1" applyFont="1" applyFill="1" applyBorder="1" applyAlignment="1">
      <alignment horizontal="right" vertical="center"/>
    </xf>
    <xf numFmtId="169" fontId="181" fillId="94" borderId="40" xfId="0" applyNumberFormat="1" applyFont="1" applyFill="1" applyBorder="1" applyAlignment="1">
      <alignment vertical="center"/>
    </xf>
    <xf numFmtId="0" fontId="96" fillId="0" borderId="40" xfId="507" applyFont="1" applyBorder="1" applyAlignment="1">
      <alignment horizontal="center" vertical="center"/>
    </xf>
    <xf numFmtId="169" fontId="98" fillId="95" borderId="40" xfId="0" applyNumberFormat="1" applyFont="1" applyFill="1" applyBorder="1" applyAlignment="1">
      <alignment vertical="center"/>
    </xf>
    <xf numFmtId="169" fontId="98" fillId="0" borderId="40" xfId="0" applyNumberFormat="1" applyFont="1" applyBorder="1" applyAlignment="1">
      <alignment vertical="center"/>
    </xf>
    <xf numFmtId="43" fontId="97" fillId="0" borderId="40" xfId="3" applyFont="1" applyBorder="1" applyAlignment="1" applyProtection="1">
      <alignment vertical="center"/>
      <protection locked="0"/>
    </xf>
    <xf numFmtId="43" fontId="40" fillId="13" borderId="40" xfId="3" applyFont="1" applyFill="1" applyBorder="1" applyProtection="1"/>
    <xf numFmtId="171" fontId="52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52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6" fillId="0" borderId="40" xfId="507" applyFont="1" applyBorder="1" applyAlignment="1" applyProtection="1">
      <alignment horizontal="center" vertical="center" wrapText="1"/>
      <protection locked="0"/>
    </xf>
    <xf numFmtId="169" fontId="97" fillId="0" borderId="40" xfId="503" applyNumberFormat="1" applyFont="1" applyBorder="1" applyAlignment="1" applyProtection="1">
      <alignment vertical="center"/>
      <protection locked="0"/>
    </xf>
    <xf numFmtId="169" fontId="98" fillId="26" borderId="40" xfId="0" applyNumberFormat="1" applyFont="1" applyFill="1" applyBorder="1" applyAlignment="1" applyProtection="1">
      <alignment vertical="center"/>
      <protection locked="0"/>
    </xf>
    <xf numFmtId="169" fontId="98" fillId="95" borderId="40" xfId="0" applyNumberFormat="1" applyFont="1" applyFill="1" applyBorder="1" applyAlignment="1" applyProtection="1">
      <alignment vertical="center"/>
      <protection locked="0"/>
    </xf>
    <xf numFmtId="169" fontId="98" fillId="0" borderId="40" xfId="0" applyNumberFormat="1" applyFont="1" applyBorder="1" applyAlignment="1" applyProtection="1">
      <alignment vertical="center"/>
      <protection locked="0"/>
    </xf>
    <xf numFmtId="0" fontId="42" fillId="0" borderId="0" xfId="507" applyFont="1" applyProtection="1">
      <protection locked="0"/>
    </xf>
    <xf numFmtId="43" fontId="40" fillId="13" borderId="40" xfId="579" applyFont="1" applyFill="1" applyBorder="1" applyProtection="1"/>
    <xf numFmtId="43" fontId="75" fillId="32" borderId="40" xfId="507" applyNumberFormat="1" applyFont="1" applyFill="1" applyBorder="1"/>
    <xf numFmtId="0" fontId="82" fillId="0" borderId="0" xfId="602" applyFont="1" applyBorder="1" applyAlignment="1" applyProtection="1">
      <alignment horizontal="left" vertical="center"/>
      <protection locked="0"/>
    </xf>
    <xf numFmtId="0" fontId="82" fillId="0" borderId="0" xfId="602" applyFont="1" applyBorder="1" applyAlignment="1" applyProtection="1">
      <alignment vertical="center"/>
      <protection locked="0"/>
    </xf>
    <xf numFmtId="165" fontId="82" fillId="0" borderId="40" xfId="1612" applyNumberFormat="1" applyFont="1" applyBorder="1" applyAlignment="1" applyProtection="1">
      <alignment horizontal="right" vertical="center"/>
    </xf>
    <xf numFmtId="0" fontId="82" fillId="0" borderId="0" xfId="508" applyFont="1" applyProtection="1">
      <protection locked="0"/>
    </xf>
    <xf numFmtId="0" fontId="82" fillId="0" borderId="0" xfId="1536" applyFont="1" applyProtection="1">
      <protection locked="0"/>
    </xf>
    <xf numFmtId="169" fontId="156" fillId="26" borderId="2" xfId="594" applyNumberFormat="1" applyFont="1" applyFill="1" applyBorder="1" applyAlignment="1" applyProtection="1">
      <alignment vertical="center" wrapText="1"/>
      <protection locked="0"/>
    </xf>
    <xf numFmtId="0" fontId="65" fillId="13" borderId="2" xfId="533" applyFont="1" applyFill="1" applyBorder="1" applyAlignment="1" applyProtection="1">
      <alignment horizontal="center" vertical="center" wrapText="1"/>
      <protection locked="0"/>
    </xf>
    <xf numFmtId="171" fontId="97" fillId="0" borderId="0" xfId="503" applyNumberFormat="1" applyFont="1" applyAlignment="1" applyProtection="1">
      <alignment vertical="center"/>
      <protection locked="0"/>
    </xf>
    <xf numFmtId="0" fontId="65" fillId="21" borderId="2" xfId="503" applyFont="1" applyFill="1" applyBorder="1" applyAlignment="1" applyProtection="1">
      <alignment horizontal="center" vertical="center" wrapText="1"/>
      <protection locked="0"/>
    </xf>
    <xf numFmtId="0" fontId="76" fillId="0" borderId="0" xfId="503" applyAlignment="1">
      <alignment vertical="center"/>
    </xf>
    <xf numFmtId="177" fontId="82" fillId="26" borderId="40" xfId="587" applyNumberFormat="1" applyFont="1" applyFill="1" applyBorder="1" applyAlignment="1" applyProtection="1">
      <alignment horizontal="right" vertical="center"/>
      <protection locked="0"/>
    </xf>
    <xf numFmtId="2" fontId="82" fillId="0" borderId="40" xfId="1612" applyNumberFormat="1" applyFont="1" applyBorder="1" applyAlignment="1" applyProtection="1">
      <alignment horizontal="right" vertical="center"/>
    </xf>
    <xf numFmtId="0" fontId="160" fillId="0" borderId="0" xfId="0" applyFont="1"/>
    <xf numFmtId="0" fontId="177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60" fillId="26" borderId="40" xfId="0" applyNumberFormat="1" applyFont="1" applyFill="1" applyBorder="1" applyAlignment="1" applyProtection="1">
      <alignment horizontal="center" vertical="center"/>
      <protection locked="0"/>
    </xf>
    <xf numFmtId="0" fontId="179" fillId="0" borderId="40" xfId="0" applyFont="1" applyBorder="1" applyAlignment="1">
      <alignment vertical="center" wrapText="1"/>
    </xf>
    <xf numFmtId="49" fontId="160" fillId="26" borderId="40" xfId="599" applyNumberFormat="1" applyFont="1" applyFill="1" applyBorder="1" applyAlignment="1" applyProtection="1">
      <alignment horizontal="center" vertical="center"/>
      <protection locked="0"/>
    </xf>
    <xf numFmtId="49" fontId="160" fillId="26" borderId="40" xfId="598" applyNumberFormat="1" applyFont="1" applyFill="1" applyBorder="1" applyAlignment="1" applyProtection="1">
      <alignment horizontal="center" vertical="center"/>
      <protection locked="0"/>
    </xf>
    <xf numFmtId="0" fontId="179" fillId="26" borderId="40" xfId="0" applyFont="1" applyFill="1" applyBorder="1" applyAlignment="1">
      <alignment vertical="center" wrapText="1"/>
    </xf>
    <xf numFmtId="0" fontId="179" fillId="0" borderId="40" xfId="0" applyFont="1" applyBorder="1" applyAlignment="1">
      <alignment horizontal="right" vertical="center" wrapText="1"/>
    </xf>
    <xf numFmtId="0" fontId="179" fillId="26" borderId="40" xfId="0" applyFont="1" applyFill="1" applyBorder="1" applyAlignment="1">
      <alignment horizontal="right" vertical="center" wrapText="1"/>
    </xf>
    <xf numFmtId="49" fontId="185" fillId="0" borderId="40" xfId="0" applyNumberFormat="1" applyFont="1" applyBorder="1" applyAlignment="1">
      <alignment horizontal="center"/>
    </xf>
    <xf numFmtId="49" fontId="160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60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60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60" fillId="26" borderId="40" xfId="0" applyNumberFormat="1" applyFont="1" applyFill="1" applyBorder="1" applyAlignment="1" applyProtection="1">
      <alignment horizontal="center"/>
      <protection locked="0"/>
    </xf>
    <xf numFmtId="0" fontId="160" fillId="26" borderId="40" xfId="0" applyFont="1" applyFill="1" applyBorder="1" applyAlignment="1" applyProtection="1">
      <alignment horizontal="center" vertical="center"/>
      <protection locked="0"/>
    </xf>
    <xf numFmtId="49" fontId="79" fillId="26" borderId="40" xfId="528" applyNumberFormat="1" applyFont="1" applyFill="1" applyBorder="1" applyAlignment="1" applyProtection="1">
      <alignment horizontal="center" vertical="center"/>
      <protection locked="0"/>
    </xf>
    <xf numFmtId="0" fontId="160" fillId="26" borderId="40" xfId="599" applyFont="1" applyFill="1" applyBorder="1" applyAlignment="1" applyProtection="1">
      <alignment horizontal="center" vertical="center"/>
      <protection locked="0"/>
    </xf>
    <xf numFmtId="0" fontId="23" fillId="26" borderId="40" xfId="0" applyFont="1" applyFill="1" applyBorder="1" applyAlignment="1">
      <alignment horizontal="center"/>
    </xf>
    <xf numFmtId="4" fontId="82" fillId="0" borderId="40" xfId="1612" applyNumberFormat="1" applyFont="1" applyBorder="1" applyAlignment="1" applyProtection="1">
      <alignment horizontal="right" vertical="center"/>
    </xf>
    <xf numFmtId="165" fontId="80" fillId="0" borderId="0" xfId="602" applyNumberFormat="1" applyFont="1" applyBorder="1" applyAlignment="1" applyProtection="1">
      <alignment horizontal="center" vertical="center"/>
      <protection locked="0"/>
    </xf>
    <xf numFmtId="2" fontId="80" fillId="0" borderId="0" xfId="602" applyNumberFormat="1" applyFont="1" applyBorder="1" applyAlignment="1" applyProtection="1">
      <alignment horizontal="center" vertical="center"/>
      <protection locked="0"/>
    </xf>
    <xf numFmtId="44" fontId="21" fillId="0" borderId="40" xfId="10" applyFont="1" applyBorder="1" applyAlignment="1" applyProtection="1">
      <protection locked="0"/>
    </xf>
    <xf numFmtId="0" fontId="160" fillId="0" borderId="40" xfId="0" applyFont="1" applyBorder="1" applyAlignment="1" applyProtection="1">
      <alignment horizontal="center" vertical="center"/>
      <protection locked="0"/>
    </xf>
    <xf numFmtId="0" fontId="160" fillId="0" borderId="40" xfId="0" applyFont="1" applyBorder="1" applyAlignment="1" applyProtection="1">
      <alignment horizontal="center" vertical="center" wrapText="1"/>
      <protection locked="0"/>
    </xf>
    <xf numFmtId="49" fontId="16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49" fontId="160" fillId="0" borderId="40" xfId="0" applyNumberFormat="1" applyFont="1" applyBorder="1" applyAlignment="1" applyProtection="1">
      <alignment horizontal="center"/>
      <protection locked="0"/>
    </xf>
    <xf numFmtId="0" fontId="160" fillId="0" borderId="40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1" xfId="3" applyNumberFormat="1" applyFont="1" applyBorder="1" applyAlignment="1" applyProtection="1">
      <alignment vertical="center"/>
      <protection locked="0"/>
    </xf>
    <xf numFmtId="2" fontId="79" fillId="26" borderId="40" xfId="1612" applyNumberFormat="1" applyFont="1" applyFill="1" applyBorder="1" applyAlignment="1" applyProtection="1">
      <alignment horizontal="right" vertical="center"/>
      <protection locked="0"/>
    </xf>
    <xf numFmtId="2" fontId="79" fillId="26" borderId="40" xfId="587" applyNumberFormat="1" applyFont="1" applyFill="1" applyBorder="1" applyAlignment="1" applyProtection="1">
      <alignment horizontal="right" vertical="center"/>
      <protection locked="0"/>
    </xf>
    <xf numFmtId="49" fontId="167" fillId="26" borderId="1" xfId="0" applyNumberFormat="1" applyFont="1" applyFill="1" applyBorder="1" applyAlignment="1" applyProtection="1">
      <alignment horizontal="center" vertical="center"/>
      <protection locked="0"/>
    </xf>
    <xf numFmtId="49" fontId="167" fillId="0" borderId="1" xfId="0" applyNumberFormat="1" applyFont="1" applyBorder="1" applyAlignment="1" applyProtection="1">
      <alignment horizontal="center"/>
      <protection locked="0"/>
    </xf>
    <xf numFmtId="49" fontId="167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7" fillId="28" borderId="40" xfId="602" applyFont="1" applyFill="1" applyBorder="1" applyAlignment="1" applyProtection="1">
      <alignment horizontal="center" vertical="center" wrapText="1"/>
    </xf>
    <xf numFmtId="0" fontId="187" fillId="28" borderId="40" xfId="602" applyFont="1" applyFill="1" applyBorder="1" applyAlignment="1" applyProtection="1">
      <alignment horizontal="center" vertical="center"/>
    </xf>
    <xf numFmtId="1" fontId="187" fillId="28" borderId="40" xfId="602" applyNumberFormat="1" applyFont="1" applyFill="1" applyBorder="1" applyAlignment="1" applyProtection="1">
      <alignment horizontal="center" vertical="center" wrapText="1"/>
    </xf>
    <xf numFmtId="171" fontId="187" fillId="28" borderId="40" xfId="1612" applyNumberFormat="1" applyFont="1" applyFill="1" applyBorder="1" applyAlignment="1" applyProtection="1">
      <alignment horizontal="center" vertical="center" wrapText="1"/>
    </xf>
    <xf numFmtId="169" fontId="96" fillId="35" borderId="2" xfId="503" applyNumberFormat="1" applyFont="1" applyFill="1" applyBorder="1" applyAlignment="1">
      <alignment horizontal="left" vertical="center"/>
    </xf>
    <xf numFmtId="169" fontId="96" fillId="35" borderId="3" xfId="503" applyNumberFormat="1" applyFont="1" applyFill="1" applyBorder="1" applyAlignment="1">
      <alignment horizontal="left" vertical="center"/>
    </xf>
    <xf numFmtId="169" fontId="96" fillId="35" borderId="4" xfId="503" applyNumberFormat="1" applyFont="1" applyFill="1" applyBorder="1" applyAlignment="1">
      <alignment horizontal="left" vertical="center"/>
    </xf>
    <xf numFmtId="14" fontId="43" fillId="0" borderId="1" xfId="0" applyNumberFormat="1" applyFont="1" applyBorder="1" applyAlignment="1" applyProtection="1">
      <alignment horizontal="center"/>
      <protection locked="0"/>
    </xf>
    <xf numFmtId="0" fontId="43" fillId="0" borderId="40" xfId="0" applyFont="1" applyBorder="1" applyAlignment="1" applyProtection="1">
      <alignment horizontal="center"/>
      <protection locked="0"/>
    </xf>
    <xf numFmtId="44" fontId="43" fillId="0" borderId="40" xfId="0" applyNumberFormat="1" applyFont="1" applyBorder="1" applyAlignment="1" applyProtection="1">
      <alignment horizontal="right"/>
      <protection locked="0"/>
    </xf>
    <xf numFmtId="3" fontId="43" fillId="0" borderId="40" xfId="0" applyNumberFormat="1" applyFont="1" applyBorder="1" applyAlignment="1" applyProtection="1">
      <alignment horizontal="center"/>
      <protection locked="0"/>
    </xf>
    <xf numFmtId="0" fontId="43" fillId="0" borderId="1" xfId="0" applyFont="1" applyBorder="1" applyAlignment="1" applyProtection="1">
      <alignment horizontal="center"/>
      <protection locked="0"/>
    </xf>
    <xf numFmtId="44" fontId="43" fillId="0" borderId="1" xfId="0" applyNumberFormat="1" applyFont="1" applyBorder="1" applyAlignment="1" applyProtection="1">
      <alignment horizontal="right"/>
      <protection locked="0"/>
    </xf>
    <xf numFmtId="14" fontId="43" fillId="0" borderId="40" xfId="0" applyNumberFormat="1" applyFont="1" applyBorder="1" applyAlignment="1" applyProtection="1">
      <alignment horizontal="center"/>
      <protection locked="0"/>
    </xf>
    <xf numFmtId="44" fontId="52" fillId="13" borderId="0" xfId="0" applyNumberFormat="1" applyFont="1" applyFill="1" applyAlignment="1">
      <alignment horizontal="right"/>
    </xf>
    <xf numFmtId="44" fontId="52" fillId="13" borderId="51" xfId="0" applyNumberFormat="1" applyFont="1" applyFill="1" applyBorder="1" applyAlignment="1">
      <alignment horizontal="right"/>
    </xf>
    <xf numFmtId="0" fontId="51" fillId="0" borderId="0" xfId="0" applyFont="1" applyProtection="1">
      <protection locked="0"/>
    </xf>
    <xf numFmtId="0" fontId="188" fillId="0" borderId="0" xfId="0" applyFont="1" applyProtection="1">
      <protection locked="0"/>
    </xf>
    <xf numFmtId="44" fontId="52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58" fillId="4" borderId="6" xfId="0" applyFont="1" applyFill="1" applyBorder="1" applyAlignment="1">
      <alignment horizontal="center" vertical="center"/>
    </xf>
    <xf numFmtId="8" fontId="43" fillId="0" borderId="40" xfId="0" applyNumberFormat="1" applyFont="1" applyBorder="1" applyAlignment="1" applyProtection="1">
      <alignment horizontal="right"/>
      <protection locked="0"/>
    </xf>
    <xf numFmtId="0" fontId="193" fillId="0" borderId="0" xfId="2157" applyFont="1"/>
    <xf numFmtId="178" fontId="193" fillId="0" borderId="0" xfId="2157" applyNumberFormat="1" applyFont="1" applyAlignment="1">
      <alignment horizontal="center" vertical="center"/>
    </xf>
    <xf numFmtId="0" fontId="193" fillId="0" borderId="0" xfId="2157" applyFont="1" applyAlignment="1">
      <alignment horizontal="left"/>
    </xf>
    <xf numFmtId="169" fontId="193" fillId="0" borderId="0" xfId="2157" applyNumberFormat="1" applyFont="1" applyAlignment="1">
      <alignment horizontal="right"/>
    </xf>
    <xf numFmtId="0" fontId="192" fillId="0" borderId="0" xfId="2157"/>
    <xf numFmtId="0" fontId="195" fillId="0" borderId="48" xfId="2157" applyFont="1" applyBorder="1"/>
    <xf numFmtId="0" fontId="195" fillId="0" borderId="49" xfId="2157" applyFont="1" applyBorder="1"/>
    <xf numFmtId="0" fontId="195" fillId="0" borderId="0" xfId="2157" applyFont="1"/>
    <xf numFmtId="0" fontId="196" fillId="101" borderId="55" xfId="2157" applyFont="1" applyFill="1" applyBorder="1" applyAlignment="1">
      <alignment horizontal="center" vertical="center"/>
    </xf>
    <xf numFmtId="0" fontId="196" fillId="101" borderId="40" xfId="2157" applyFont="1" applyFill="1" applyBorder="1" applyAlignment="1">
      <alignment horizontal="center" vertical="center"/>
    </xf>
    <xf numFmtId="0" fontId="196" fillId="101" borderId="40" xfId="2157" applyFont="1" applyFill="1" applyBorder="1" applyAlignment="1">
      <alignment horizontal="center" vertical="center" wrapText="1"/>
    </xf>
    <xf numFmtId="0" fontId="196" fillId="101" borderId="56" xfId="2157" applyFont="1" applyFill="1" applyBorder="1" applyAlignment="1">
      <alignment horizontal="center" vertical="center" wrapText="1"/>
    </xf>
    <xf numFmtId="0" fontId="196" fillId="0" borderId="0" xfId="2157" applyFont="1" applyAlignment="1">
      <alignment horizontal="center" vertical="center"/>
    </xf>
    <xf numFmtId="180" fontId="192" fillId="0" borderId="40" xfId="2157" applyNumberFormat="1" applyBorder="1"/>
    <xf numFmtId="0" fontId="196" fillId="0" borderId="40" xfId="2157" applyFont="1" applyBorder="1" applyAlignment="1">
      <alignment horizontal="center" vertical="center"/>
    </xf>
    <xf numFmtId="179" fontId="197" fillId="0" borderId="40" xfId="2158" applyFont="1" applyBorder="1" applyAlignment="1" applyProtection="1">
      <alignment horizontal="center" vertical="center"/>
    </xf>
    <xf numFmtId="4" fontId="196" fillId="0" borderId="40" xfId="2158" applyNumberFormat="1" applyFont="1" applyBorder="1" applyAlignment="1" applyProtection="1">
      <alignment horizontal="center" vertical="center"/>
    </xf>
    <xf numFmtId="179" fontId="196" fillId="0" borderId="56" xfId="2158" applyFont="1" applyBorder="1" applyAlignment="1" applyProtection="1">
      <alignment horizontal="center" vertical="center"/>
    </xf>
    <xf numFmtId="0" fontId="196" fillId="0" borderId="55" xfId="2157" applyFont="1" applyBorder="1" applyAlignment="1">
      <alignment horizontal="center" vertical="center"/>
    </xf>
    <xf numFmtId="181" fontId="198" fillId="0" borderId="40" xfId="2157" applyNumberFormat="1" applyFont="1" applyBorder="1" applyAlignment="1" applyProtection="1">
      <alignment horizontal="center"/>
      <protection locked="0"/>
    </xf>
    <xf numFmtId="0" fontId="198" fillId="0" borderId="40" xfId="2157" applyFont="1" applyBorder="1" applyAlignment="1" applyProtection="1">
      <alignment horizontal="center"/>
      <protection locked="0"/>
    </xf>
    <xf numFmtId="49" fontId="198" fillId="0" borderId="40" xfId="2157" applyNumberFormat="1" applyFont="1" applyBorder="1" applyAlignment="1" applyProtection="1">
      <alignment horizontal="center"/>
      <protection locked="0"/>
    </xf>
    <xf numFmtId="179" fontId="198" fillId="0" borderId="40" xfId="2158" applyFont="1" applyBorder="1" applyProtection="1">
      <protection locked="0"/>
    </xf>
    <xf numFmtId="179" fontId="198" fillId="0" borderId="40" xfId="2158" applyFont="1" applyBorder="1" applyAlignment="1" applyProtection="1">
      <alignment horizontal="right"/>
      <protection locked="0"/>
    </xf>
    <xf numFmtId="179" fontId="196" fillId="0" borderId="40" xfId="2158" applyFont="1" applyBorder="1" applyAlignment="1" applyProtection="1">
      <alignment horizontal="center" vertical="center"/>
    </xf>
    <xf numFmtId="0" fontId="192" fillId="0" borderId="40" xfId="2157" applyBorder="1" applyAlignment="1" applyProtection="1">
      <alignment horizontal="center"/>
      <protection locked="0"/>
    </xf>
    <xf numFmtId="2" fontId="192" fillId="0" borderId="40" xfId="2157" applyNumberFormat="1" applyBorder="1" applyAlignment="1" applyProtection="1">
      <alignment horizontal="right"/>
      <protection locked="0"/>
    </xf>
    <xf numFmtId="49" fontId="198" fillId="26" borderId="40" xfId="2157" applyNumberFormat="1" applyFont="1" applyFill="1" applyBorder="1" applyAlignment="1" applyProtection="1">
      <alignment horizontal="center"/>
      <protection locked="0"/>
    </xf>
    <xf numFmtId="43" fontId="192" fillId="0" borderId="0" xfId="2157" applyNumberFormat="1"/>
    <xf numFmtId="4" fontId="198" fillId="0" borderId="40" xfId="2157" applyNumberFormat="1" applyFont="1" applyBorder="1" applyProtection="1">
      <protection locked="0"/>
    </xf>
    <xf numFmtId="14" fontId="198" fillId="0" borderId="40" xfId="2157" applyNumberFormat="1" applyFont="1" applyBorder="1" applyAlignment="1" applyProtection="1">
      <alignment horizontal="center"/>
      <protection locked="0"/>
    </xf>
    <xf numFmtId="2" fontId="192" fillId="0" borderId="6" xfId="2157" applyNumberFormat="1" applyBorder="1" applyAlignment="1" applyProtection="1">
      <alignment horizontal="right"/>
      <protection locked="0"/>
    </xf>
    <xf numFmtId="0" fontId="192" fillId="0" borderId="0" xfId="2157" applyAlignment="1" applyProtection="1">
      <alignment horizontal="center"/>
      <protection locked="0"/>
    </xf>
    <xf numFmtId="181" fontId="192" fillId="0" borderId="40" xfId="2157" applyNumberFormat="1" applyBorder="1" applyAlignment="1" applyProtection="1">
      <alignment horizontal="center"/>
      <protection locked="0"/>
    </xf>
    <xf numFmtId="49" fontId="192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9" fillId="0" borderId="40" xfId="2158" applyFont="1" applyBorder="1" applyProtection="1">
      <protection locked="0"/>
    </xf>
    <xf numFmtId="0" fontId="192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200" fillId="0" borderId="57" xfId="2157" applyFont="1" applyBorder="1" applyAlignment="1">
      <alignment horizontal="right" vertical="center" indent="2"/>
    </xf>
    <xf numFmtId="182" fontId="201" fillId="0" borderId="48" xfId="2158" applyNumberFormat="1" applyFont="1" applyBorder="1" applyAlignment="1" applyProtection="1">
      <alignment horizontal="center" vertical="center"/>
    </xf>
    <xf numFmtId="182" fontId="201" fillId="0" borderId="58" xfId="2158" applyNumberFormat="1" applyFont="1" applyBorder="1" applyAlignment="1" applyProtection="1">
      <alignment horizontal="center" vertical="center"/>
    </xf>
    <xf numFmtId="0" fontId="200" fillId="0" borderId="16" xfId="2157" applyFont="1" applyBorder="1" applyAlignment="1">
      <alignment horizontal="right" vertical="center" indent="2"/>
    </xf>
    <xf numFmtId="182" fontId="201" fillId="0" borderId="55" xfId="2158" applyNumberFormat="1" applyFont="1" applyBorder="1" applyAlignment="1" applyProtection="1">
      <alignment horizontal="center" vertical="center"/>
    </xf>
    <xf numFmtId="182" fontId="201" fillId="102" borderId="56" xfId="2158" applyNumberFormat="1" applyFont="1" applyFill="1" applyBorder="1" applyAlignment="1" applyProtection="1">
      <alignment horizontal="center"/>
    </xf>
    <xf numFmtId="182" fontId="201" fillId="102" borderId="55" xfId="2158" applyNumberFormat="1" applyFont="1" applyFill="1" applyBorder="1" applyAlignment="1" applyProtection="1">
      <alignment horizontal="center" vertical="center"/>
    </xf>
    <xf numFmtId="182" fontId="201" fillId="0" borderId="56" xfId="2158" applyNumberFormat="1" applyFont="1" applyBorder="1" applyAlignment="1" applyProtection="1">
      <alignment horizontal="center"/>
    </xf>
    <xf numFmtId="0" fontId="200" fillId="0" borderId="59" xfId="2157" applyFont="1" applyBorder="1" applyAlignment="1">
      <alignment horizontal="right" vertical="center" indent="2"/>
    </xf>
    <xf numFmtId="182" fontId="201" fillId="0" borderId="60" xfId="2158" applyNumberFormat="1" applyFont="1" applyBorder="1" applyAlignment="1" applyProtection="1">
      <alignment horizontal="center" vertical="center"/>
    </xf>
    <xf numFmtId="182" fontId="201" fillId="0" borderId="61" xfId="2158" applyNumberFormat="1" applyFont="1" applyBorder="1" applyAlignment="1" applyProtection="1">
      <alignment horizontal="center"/>
    </xf>
    <xf numFmtId="182" fontId="192" fillId="0" borderId="0" xfId="2157" applyNumberFormat="1"/>
    <xf numFmtId="0" fontId="202" fillId="0" borderId="0" xfId="2157" applyFont="1"/>
    <xf numFmtId="0" fontId="203" fillId="0" borderId="0" xfId="2157" applyFont="1"/>
    <xf numFmtId="0" fontId="202" fillId="0" borderId="9" xfId="2157" applyFont="1" applyBorder="1"/>
    <xf numFmtId="0" fontId="203" fillId="0" borderId="0" xfId="2157" applyFont="1" applyAlignment="1">
      <alignment horizontal="right"/>
    </xf>
    <xf numFmtId="171" fontId="202" fillId="0" borderId="0" xfId="2157" applyNumberFormat="1" applyFont="1"/>
    <xf numFmtId="0" fontId="202" fillId="0" borderId="0" xfId="2157" applyFont="1" applyAlignment="1">
      <alignment wrapText="1"/>
    </xf>
    <xf numFmtId="179" fontId="195" fillId="0" borderId="50" xfId="2158" applyFont="1" applyBorder="1" applyProtection="1">
      <protection locked="0"/>
    </xf>
    <xf numFmtId="0" fontId="192" fillId="0" borderId="54" xfId="2157" applyBorder="1" applyAlignment="1" applyProtection="1">
      <alignment horizontal="center"/>
      <protection locked="0"/>
    </xf>
    <xf numFmtId="44" fontId="17" fillId="0" borderId="40" xfId="10" applyFont="1" applyBorder="1" applyAlignment="1" applyProtection="1">
      <protection locked="0"/>
    </xf>
    <xf numFmtId="43" fontId="45" fillId="13" borderId="40" xfId="3" applyFont="1" applyFill="1" applyBorder="1" applyAlignment="1" applyProtection="1">
      <alignment wrapText="1"/>
      <protection locked="0"/>
    </xf>
    <xf numFmtId="0" fontId="52" fillId="28" borderId="53" xfId="533" applyFont="1" applyFill="1" applyBorder="1" applyAlignment="1" applyProtection="1">
      <alignment horizontal="center" vertical="center" wrapText="1"/>
    </xf>
    <xf numFmtId="0" fontId="75" fillId="13" borderId="53" xfId="528" applyFont="1" applyFill="1" applyBorder="1" applyAlignment="1">
      <alignment horizontal="center" vertical="center" wrapText="1"/>
    </xf>
    <xf numFmtId="1" fontId="155" fillId="0" borderId="40" xfId="602" applyNumberFormat="1" applyFont="1" applyBorder="1" applyAlignment="1" applyProtection="1">
      <alignment horizontal="center" vertical="center" wrapText="1"/>
    </xf>
    <xf numFmtId="49" fontId="160" fillId="26" borderId="55" xfId="0" applyNumberFormat="1" applyFont="1" applyFill="1" applyBorder="1" applyAlignment="1" applyProtection="1">
      <alignment horizontal="center"/>
      <protection locked="0"/>
    </xf>
    <xf numFmtId="44" fontId="16" fillId="0" borderId="40" xfId="10" applyFont="1" applyBorder="1" applyAlignment="1" applyProtection="1">
      <protection locked="0"/>
    </xf>
    <xf numFmtId="175" fontId="158" fillId="26" borderId="40" xfId="1612" applyNumberFormat="1" applyFont="1" applyFill="1" applyBorder="1" applyAlignment="1" applyProtection="1">
      <alignment horizontal="right" vertical="center"/>
      <protection locked="0"/>
    </xf>
    <xf numFmtId="49" fontId="155" fillId="0" borderId="40" xfId="0" applyNumberFormat="1" applyFont="1" applyBorder="1" applyAlignment="1">
      <alignment horizontal="center" vertical="justify"/>
    </xf>
    <xf numFmtId="174" fontId="154" fillId="26" borderId="40" xfId="0" applyNumberFormat="1" applyFont="1" applyFill="1" applyBorder="1" applyAlignment="1" applyProtection="1">
      <alignment horizontal="center" vertical="center"/>
      <protection locked="0"/>
    </xf>
    <xf numFmtId="0" fontId="154" fillId="26" borderId="40" xfId="0" applyFont="1" applyFill="1" applyBorder="1" applyAlignment="1" applyProtection="1">
      <alignment horizontal="center" vertical="center"/>
      <protection locked="0"/>
    </xf>
    <xf numFmtId="0" fontId="154" fillId="26" borderId="40" xfId="0" applyFont="1" applyFill="1" applyBorder="1" applyAlignment="1" applyProtection="1">
      <alignment horizontal="center" vertical="center" wrapText="1"/>
      <protection locked="0"/>
    </xf>
    <xf numFmtId="14" fontId="155" fillId="26" borderId="40" xfId="0" applyNumberFormat="1" applyFont="1" applyFill="1" applyBorder="1" applyAlignment="1">
      <alignment horizontal="center" vertical="center"/>
    </xf>
    <xf numFmtId="49" fontId="154" fillId="26" borderId="40" xfId="528" applyNumberFormat="1" applyFont="1" applyFill="1" applyBorder="1" applyAlignment="1" applyProtection="1">
      <alignment horizontal="center" vertical="center"/>
      <protection locked="0"/>
    </xf>
    <xf numFmtId="14" fontId="155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5" fillId="26" borderId="40" xfId="0" applyNumberFormat="1" applyFont="1" applyFill="1" applyBorder="1" applyAlignment="1" applyProtection="1">
      <alignment horizontal="center" vertical="center"/>
      <protection locked="0"/>
    </xf>
    <xf numFmtId="0" fontId="155" fillId="26" borderId="40" xfId="0" applyFont="1" applyFill="1" applyBorder="1" applyAlignment="1">
      <alignment horizontal="center" vertical="center"/>
    </xf>
    <xf numFmtId="0" fontId="155" fillId="26" borderId="40" xfId="0" applyFont="1" applyFill="1" applyBorder="1" applyAlignment="1">
      <alignment horizontal="center" vertical="justify"/>
    </xf>
    <xf numFmtId="49" fontId="155" fillId="26" borderId="40" xfId="0" applyNumberFormat="1" applyFont="1" applyFill="1" applyBorder="1" applyAlignment="1" applyProtection="1">
      <alignment horizontal="center" vertical="justify"/>
      <protection locked="0"/>
    </xf>
    <xf numFmtId="0" fontId="154" fillId="26" borderId="40" xfId="0" applyFont="1" applyFill="1" applyBorder="1" applyAlignment="1" applyProtection="1">
      <alignment horizontal="center"/>
      <protection locked="0"/>
    </xf>
    <xf numFmtId="14" fontId="155" fillId="26" borderId="40" xfId="0" applyNumberFormat="1" applyFont="1" applyFill="1" applyBorder="1" applyAlignment="1">
      <alignment horizontal="center"/>
    </xf>
    <xf numFmtId="0" fontId="20" fillId="0" borderId="40" xfId="0" applyFont="1" applyBorder="1" applyAlignment="1" applyProtection="1">
      <alignment horizontal="center" vertical="center"/>
      <protection locked="0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160" fillId="0" borderId="40" xfId="0" applyFont="1" applyBorder="1" applyAlignment="1" applyProtection="1">
      <alignment horizontal="center" vertical="justify"/>
      <protection locked="0"/>
    </xf>
    <xf numFmtId="49" fontId="173" fillId="26" borderId="40" xfId="0" applyNumberFormat="1" applyFont="1" applyFill="1" applyBorder="1" applyAlignment="1" applyProtection="1">
      <alignment horizontal="center" vertical="center"/>
      <protection locked="0"/>
    </xf>
    <xf numFmtId="0" fontId="170" fillId="28" borderId="53" xfId="533" applyFont="1" applyFill="1" applyBorder="1" applyAlignment="1" applyProtection="1">
      <alignment horizontal="center" vertical="center" wrapText="1"/>
    </xf>
    <xf numFmtId="0" fontId="171" fillId="13" borderId="53" xfId="528" applyFont="1" applyFill="1" applyBorder="1" applyAlignment="1">
      <alignment horizontal="center" vertical="center" wrapText="1"/>
    </xf>
    <xf numFmtId="49" fontId="154" fillId="26" borderId="55" xfId="0" applyNumberFormat="1" applyFont="1" applyFill="1" applyBorder="1" applyAlignment="1" applyProtection="1">
      <alignment horizontal="center"/>
      <protection locked="0"/>
    </xf>
    <xf numFmtId="4" fontId="158" fillId="0" borderId="40" xfId="1612" applyNumberFormat="1" applyFont="1" applyBorder="1" applyAlignment="1" applyProtection="1">
      <alignment horizontal="right" vertical="center"/>
    </xf>
    <xf numFmtId="165" fontId="158" fillId="0" borderId="40" xfId="1612" applyNumberFormat="1" applyFont="1" applyBorder="1" applyAlignment="1" applyProtection="1">
      <alignment horizontal="right" vertical="center"/>
    </xf>
    <xf numFmtId="49" fontId="160" fillId="26" borderId="66" xfId="0" applyNumberFormat="1" applyFont="1" applyFill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160" fillId="0" borderId="49" xfId="0" applyFont="1" applyBorder="1" applyAlignment="1" applyProtection="1">
      <alignment horizontal="center" vertical="center"/>
      <protection locked="0"/>
    </xf>
    <xf numFmtId="0" fontId="160" fillId="0" borderId="49" xfId="0" applyFont="1" applyBorder="1" applyAlignment="1" applyProtection="1">
      <alignment horizontal="center" vertical="center" wrapText="1"/>
      <protection locked="0"/>
    </xf>
    <xf numFmtId="14" fontId="160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9" fillId="26" borderId="49" xfId="1612" applyNumberFormat="1" applyFont="1" applyFill="1" applyBorder="1" applyAlignment="1" applyProtection="1">
      <alignment horizontal="right" vertical="center"/>
      <protection locked="0"/>
    </xf>
    <xf numFmtId="7" fontId="77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60" fillId="26" borderId="66" xfId="0" applyFont="1" applyFill="1" applyBorder="1" applyAlignment="1" applyProtection="1">
      <alignment horizontal="center" vertical="center"/>
      <protection locked="0"/>
    </xf>
    <xf numFmtId="49" fontId="79" fillId="26" borderId="66" xfId="528" applyNumberFormat="1" applyFont="1" applyFill="1" applyBorder="1" applyAlignment="1" applyProtection="1">
      <alignment horizontal="center" vertical="center"/>
      <protection locked="0"/>
    </xf>
    <xf numFmtId="0" fontId="179" fillId="26" borderId="66" xfId="0" applyFont="1" applyFill="1" applyBorder="1" applyAlignment="1">
      <alignment vertical="center" wrapText="1"/>
    </xf>
    <xf numFmtId="49" fontId="160" fillId="26" borderId="67" xfId="0" applyNumberFormat="1" applyFont="1" applyFill="1" applyBorder="1" applyAlignment="1" applyProtection="1">
      <alignment horizontal="center"/>
      <protection locked="0"/>
    </xf>
    <xf numFmtId="49" fontId="208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8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9" fillId="0" borderId="63" xfId="0" applyNumberFormat="1" applyFont="1" applyBorder="1" applyAlignment="1" applyProtection="1">
      <alignment horizontal="center" vertical="center" wrapText="1"/>
      <protection locked="0"/>
    </xf>
    <xf numFmtId="49" fontId="208" fillId="0" borderId="63" xfId="0" applyNumberFormat="1" applyFont="1" applyBorder="1" applyAlignment="1" applyProtection="1">
      <alignment horizontal="center" vertical="center" wrapText="1"/>
      <protection locked="0"/>
    </xf>
    <xf numFmtId="49" fontId="208" fillId="0" borderId="63" xfId="0" applyNumberFormat="1" applyFont="1" applyBorder="1" applyAlignment="1">
      <alignment horizontal="center" vertical="center" wrapText="1"/>
    </xf>
    <xf numFmtId="2" fontId="210" fillId="26" borderId="64" xfId="587" applyNumberFormat="1" applyFont="1" applyFill="1" applyBorder="1" applyAlignment="1" applyProtection="1">
      <alignment horizontal="right" vertical="center"/>
      <protection locked="0"/>
    </xf>
    <xf numFmtId="49" fontId="188" fillId="0" borderId="63" xfId="3" applyNumberFormat="1" applyFont="1" applyBorder="1" applyAlignment="1" applyProtection="1">
      <alignment horizontal="center" vertical="center" wrapText="1"/>
      <protection locked="0"/>
    </xf>
    <xf numFmtId="49" fontId="158" fillId="0" borderId="40" xfId="528" applyNumberFormat="1" applyFont="1" applyBorder="1" applyAlignment="1" applyProtection="1">
      <alignment horizontal="center" vertical="center" wrapText="1"/>
      <protection locked="0"/>
    </xf>
    <xf numFmtId="0" fontId="155" fillId="26" borderId="40" xfId="0" applyFont="1" applyFill="1" applyBorder="1" applyAlignment="1" applyProtection="1">
      <alignment horizontal="center" wrapText="1"/>
      <protection locked="0"/>
    </xf>
    <xf numFmtId="49" fontId="154" fillId="26" borderId="48" xfId="0" applyNumberFormat="1" applyFont="1" applyFill="1" applyBorder="1" applyAlignment="1" applyProtection="1">
      <alignment horizontal="center"/>
      <protection locked="0"/>
    </xf>
    <xf numFmtId="0" fontId="155" fillId="0" borderId="49" xfId="0" applyFont="1" applyBorder="1" applyAlignment="1" applyProtection="1">
      <alignment horizontal="center" vertical="center"/>
      <protection locked="0"/>
    </xf>
    <xf numFmtId="174" fontId="207" fillId="0" borderId="49" xfId="0" applyNumberFormat="1" applyFont="1" applyBorder="1" applyAlignment="1">
      <alignment horizontal="center" vertical="center"/>
    </xf>
    <xf numFmtId="0" fontId="154" fillId="26" borderId="49" xfId="0" applyFont="1" applyFill="1" applyBorder="1" applyAlignment="1" applyProtection="1">
      <alignment horizontal="center" vertical="center"/>
      <protection locked="0"/>
    </xf>
    <xf numFmtId="0" fontId="154" fillId="26" borderId="49" xfId="0" applyFont="1" applyFill="1" applyBorder="1" applyAlignment="1" applyProtection="1">
      <alignment horizontal="center" vertical="center" wrapText="1"/>
      <protection locked="0"/>
    </xf>
    <xf numFmtId="14" fontId="155" fillId="26" borderId="49" xfId="0" applyNumberFormat="1" applyFont="1" applyFill="1" applyBorder="1" applyAlignment="1">
      <alignment horizontal="center" vertical="center"/>
    </xf>
    <xf numFmtId="49" fontId="154" fillId="26" borderId="49" xfId="528" applyNumberFormat="1" applyFont="1" applyFill="1" applyBorder="1" applyAlignment="1" applyProtection="1">
      <alignment horizontal="center" vertical="center"/>
      <protection locked="0"/>
    </xf>
    <xf numFmtId="175" fontId="158" fillId="26" borderId="49" xfId="1612" applyNumberFormat="1" applyFont="1" applyFill="1" applyBorder="1" applyAlignment="1" applyProtection="1">
      <alignment horizontal="right" vertical="center"/>
      <protection locked="0"/>
    </xf>
    <xf numFmtId="0" fontId="77" fillId="0" borderId="50" xfId="13" applyBorder="1"/>
    <xf numFmtId="0" fontId="77" fillId="0" borderId="70" xfId="13" applyBorder="1"/>
    <xf numFmtId="0" fontId="77" fillId="0" borderId="70" xfId="13" applyBorder="1" applyProtection="1">
      <protection locked="0"/>
    </xf>
    <xf numFmtId="49" fontId="154" fillId="26" borderId="67" xfId="0" applyNumberFormat="1" applyFont="1" applyFill="1" applyBorder="1" applyAlignment="1" applyProtection="1">
      <alignment horizontal="center"/>
      <protection locked="0"/>
    </xf>
    <xf numFmtId="0" fontId="155" fillId="0" borderId="68" xfId="0" applyFont="1" applyBorder="1" applyAlignment="1" applyProtection="1">
      <alignment horizontal="center" vertical="center"/>
      <protection locked="0"/>
    </xf>
    <xf numFmtId="49" fontId="154" fillId="0" borderId="68" xfId="0" applyNumberFormat="1" applyFont="1" applyBorder="1" applyAlignment="1" applyProtection="1">
      <alignment horizontal="center" vertical="center"/>
      <protection locked="0"/>
    </xf>
    <xf numFmtId="49" fontId="158" fillId="0" borderId="68" xfId="528" applyNumberFormat="1" applyFont="1" applyBorder="1" applyAlignment="1" applyProtection="1">
      <alignment horizontal="center" vertical="center" wrapText="1"/>
      <protection locked="0"/>
    </xf>
    <xf numFmtId="0" fontId="155" fillId="26" borderId="68" xfId="0" applyFont="1" applyFill="1" applyBorder="1" applyAlignment="1" applyProtection="1">
      <alignment horizontal="center" wrapText="1"/>
      <protection locked="0"/>
    </xf>
    <xf numFmtId="175" fontId="158" fillId="26" borderId="68" xfId="1612" applyNumberFormat="1" applyFont="1" applyFill="1" applyBorder="1" applyAlignment="1" applyProtection="1">
      <alignment horizontal="right" vertical="center"/>
      <protection locked="0"/>
    </xf>
    <xf numFmtId="0" fontId="77" fillId="0" borderId="69" xfId="13" applyBorder="1"/>
    <xf numFmtId="2" fontId="82" fillId="0" borderId="66" xfId="1612" applyNumberFormat="1" applyFont="1" applyBorder="1" applyAlignment="1" applyProtection="1">
      <alignment horizontal="right" vertical="center"/>
    </xf>
    <xf numFmtId="49" fontId="160" fillId="26" borderId="48" xfId="0" applyNumberFormat="1" applyFont="1" applyFill="1" applyBorder="1" applyAlignment="1" applyProtection="1">
      <alignment horizontal="center"/>
      <protection locked="0"/>
    </xf>
    <xf numFmtId="49" fontId="154" fillId="0" borderId="40" xfId="0" applyNumberFormat="1" applyFont="1" applyBorder="1" applyAlignment="1" applyProtection="1">
      <alignment horizontal="center"/>
      <protection locked="0"/>
    </xf>
    <xf numFmtId="0" fontId="154" fillId="0" borderId="40" xfId="0" applyFont="1" applyBorder="1" applyAlignment="1" applyProtection="1">
      <alignment horizontal="center" vertical="center"/>
      <protection locked="0"/>
    </xf>
    <xf numFmtId="0" fontId="154" fillId="0" borderId="40" xfId="0" applyFont="1" applyBorder="1" applyAlignment="1" applyProtection="1">
      <alignment horizontal="left"/>
      <protection locked="0"/>
    </xf>
    <xf numFmtId="0" fontId="154" fillId="0" borderId="40" xfId="0" applyFont="1" applyBorder="1" applyAlignment="1" applyProtection="1">
      <alignment horizontal="center"/>
      <protection locked="0"/>
    </xf>
    <xf numFmtId="0" fontId="154" fillId="0" borderId="40" xfId="508" applyFont="1" applyBorder="1" applyAlignment="1" applyProtection="1">
      <alignment horizontal="center" wrapText="1"/>
      <protection locked="0"/>
    </xf>
    <xf numFmtId="1" fontId="154" fillId="0" borderId="40" xfId="602" applyNumberFormat="1" applyFont="1" applyBorder="1" applyAlignment="1" applyProtection="1">
      <alignment horizontal="center" vertical="center"/>
      <protection locked="0"/>
    </xf>
    <xf numFmtId="4" fontId="154" fillId="0" borderId="40" xfId="1612" applyNumberFormat="1" applyFont="1" applyBorder="1" applyAlignment="1" applyProtection="1">
      <alignment horizontal="right" vertical="center"/>
    </xf>
    <xf numFmtId="165" fontId="154" fillId="0" borderId="40" xfId="1612" applyNumberFormat="1" applyFont="1" applyBorder="1" applyAlignment="1" applyProtection="1">
      <alignment horizontal="right" vertical="center"/>
    </xf>
    <xf numFmtId="0" fontId="80" fillId="26" borderId="0" xfId="508" applyFont="1" applyFill="1" applyProtection="1">
      <protection locked="0"/>
    </xf>
    <xf numFmtId="0" fontId="154" fillId="0" borderId="40" xfId="508" applyFont="1" applyBorder="1" applyAlignment="1" applyProtection="1">
      <alignment horizontal="center"/>
      <protection locked="0"/>
    </xf>
    <xf numFmtId="14" fontId="15" fillId="0" borderId="49" xfId="0" applyNumberFormat="1" applyFont="1" applyBorder="1" applyAlignment="1" applyProtection="1">
      <alignment horizontal="center" vertical="center"/>
      <protection locked="0"/>
    </xf>
    <xf numFmtId="14" fontId="15" fillId="0" borderId="40" xfId="0" applyNumberFormat="1" applyFont="1" applyBorder="1" applyAlignment="1" applyProtection="1">
      <alignment horizontal="center" vertical="center"/>
      <protection locked="0"/>
    </xf>
    <xf numFmtId="14" fontId="15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" fillId="26" borderId="40" xfId="0" applyNumberFormat="1" applyFont="1" applyFill="1" applyBorder="1" applyAlignment="1" applyProtection="1">
      <alignment horizontal="center" vertical="justify"/>
      <protection locked="0"/>
    </xf>
    <xf numFmtId="0" fontId="77" fillId="0" borderId="70" xfId="13" applyBorder="1" applyAlignment="1" applyProtection="1">
      <alignment horizontal="center" vertical="center"/>
      <protection locked="0"/>
    </xf>
    <xf numFmtId="7" fontId="77" fillId="0" borderId="70" xfId="13" applyNumberFormat="1" applyFill="1" applyBorder="1" applyAlignment="1" applyProtection="1">
      <alignment horizontal="center" vertical="center" wrapText="1"/>
      <protection locked="0"/>
    </xf>
    <xf numFmtId="7" fontId="172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4" fillId="0" borderId="40" xfId="0" applyFont="1" applyBorder="1"/>
    <xf numFmtId="1" fontId="154" fillId="0" borderId="40" xfId="602" applyNumberFormat="1" applyFont="1" applyBorder="1" applyAlignment="1" applyProtection="1">
      <alignment horizontal="center" vertical="center" wrapText="1"/>
    </xf>
    <xf numFmtId="49" fontId="80" fillId="26" borderId="0" xfId="0" applyNumberFormat="1" applyFont="1" applyFill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49" fontId="35" fillId="0" borderId="0" xfId="0" applyNumberFormat="1" applyFont="1" applyAlignment="1">
      <alignment horizontal="center" vertical="center" wrapText="1" readingOrder="1"/>
    </xf>
    <xf numFmtId="49" fontId="204" fillId="0" borderId="0" xfId="0" applyNumberFormat="1" applyFont="1" applyAlignment="1" applyProtection="1">
      <alignment horizontal="center" vertical="center" wrapText="1"/>
      <protection locked="0"/>
    </xf>
    <xf numFmtId="49" fontId="35" fillId="0" borderId="0" xfId="0" applyNumberFormat="1" applyFont="1" applyAlignment="1" applyProtection="1">
      <alignment horizontal="center" vertical="center" wrapText="1"/>
      <protection locked="0"/>
    </xf>
    <xf numFmtId="49" fontId="35" fillId="0" borderId="0" xfId="0" applyNumberFormat="1" applyFont="1" applyAlignment="1">
      <alignment horizontal="center" vertical="center" wrapText="1"/>
    </xf>
    <xf numFmtId="175" fontId="82" fillId="26" borderId="0" xfId="587" applyNumberFormat="1" applyFont="1" applyFill="1" applyBorder="1" applyAlignment="1" applyProtection="1">
      <alignment horizontal="right" vertical="center"/>
      <protection locked="0"/>
    </xf>
    <xf numFmtId="49" fontId="154" fillId="26" borderId="0" xfId="0" applyNumberFormat="1" applyFont="1" applyFill="1" applyAlignment="1" applyProtection="1">
      <alignment horizontal="center"/>
      <protection locked="0"/>
    </xf>
    <xf numFmtId="0" fontId="155" fillId="0" borderId="0" xfId="0" applyFont="1" applyAlignment="1" applyProtection="1">
      <alignment horizontal="center" vertical="center"/>
      <protection locked="0"/>
    </xf>
    <xf numFmtId="49" fontId="76" fillId="0" borderId="0" xfId="528" applyNumberFormat="1" applyFont="1" applyAlignment="1">
      <alignment horizontal="center" vertical="center" wrapText="1"/>
    </xf>
    <xf numFmtId="49" fontId="78" fillId="0" borderId="0" xfId="0" applyNumberFormat="1" applyFont="1" applyAlignment="1" applyProtection="1">
      <alignment horizontal="center" vertical="center" wrapText="1"/>
      <protection locked="0"/>
    </xf>
    <xf numFmtId="49" fontId="76" fillId="0" borderId="0" xfId="0" applyNumberFormat="1" applyFont="1" applyAlignment="1" applyProtection="1">
      <alignment horizontal="center" vertical="center" wrapText="1"/>
      <protection locked="0"/>
    </xf>
    <xf numFmtId="49" fontId="76" fillId="0" borderId="0" xfId="0" applyNumberFormat="1" applyFont="1" applyAlignment="1">
      <alignment horizontal="center" vertical="center" wrapText="1"/>
    </xf>
    <xf numFmtId="0" fontId="189" fillId="28" borderId="53" xfId="533" applyFont="1" applyFill="1" applyBorder="1" applyAlignment="1" applyProtection="1">
      <alignment horizontal="center" vertical="center" wrapText="1"/>
    </xf>
    <xf numFmtId="0" fontId="110" fillId="13" borderId="53" xfId="528" applyFont="1" applyFill="1" applyBorder="1" applyAlignment="1">
      <alignment horizontal="center" vertical="center" wrapText="1"/>
    </xf>
    <xf numFmtId="2" fontId="79" fillId="26" borderId="70" xfId="1612" applyNumberFormat="1" applyFont="1" applyFill="1" applyBorder="1" applyAlignment="1" applyProtection="1">
      <alignment horizontal="right" vertical="center"/>
    </xf>
    <xf numFmtId="14" fontId="13" fillId="26" borderId="40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44" fontId="12" fillId="0" borderId="40" xfId="10" applyFont="1" applyBorder="1" applyAlignment="1" applyProtection="1">
      <protection locked="0"/>
    </xf>
    <xf numFmtId="0" fontId="166" fillId="0" borderId="66" xfId="0" applyFont="1" applyBorder="1" applyAlignment="1" applyProtection="1">
      <alignment horizontal="center" vertical="center"/>
      <protection locked="0"/>
    </xf>
    <xf numFmtId="0" fontId="167" fillId="0" borderId="66" xfId="0" applyFont="1" applyBorder="1" applyAlignment="1" applyProtection="1">
      <alignment horizontal="center"/>
      <protection locked="0"/>
    </xf>
    <xf numFmtId="177" fontId="82" fillId="26" borderId="66" xfId="587" applyNumberFormat="1" applyFont="1" applyFill="1" applyBorder="1" applyAlignment="1" applyProtection="1">
      <alignment horizontal="right" vertical="center"/>
      <protection locked="0"/>
    </xf>
    <xf numFmtId="14" fontId="15" fillId="0" borderId="40" xfId="0" applyNumberFormat="1" applyFont="1" applyBorder="1" applyAlignment="1" applyProtection="1">
      <alignment horizontal="center" vertical="center" readingOrder="1"/>
      <protection locked="0"/>
    </xf>
    <xf numFmtId="49" fontId="186" fillId="0" borderId="49" xfId="0" applyNumberFormat="1" applyFont="1" applyBorder="1" applyAlignment="1">
      <alignment horizontal="center" vertical="center"/>
    </xf>
    <xf numFmtId="49" fontId="160" fillId="26" borderId="66" xfId="0" applyNumberFormat="1" applyFont="1" applyFill="1" applyBorder="1" applyAlignment="1" applyProtection="1">
      <alignment horizontal="center"/>
      <protection locked="0"/>
    </xf>
    <xf numFmtId="49" fontId="160" fillId="26" borderId="66" xfId="599" applyNumberFormat="1" applyFont="1" applyFill="1" applyBorder="1" applyAlignment="1" applyProtection="1">
      <alignment horizontal="center" vertical="center"/>
      <protection locked="0"/>
    </xf>
    <xf numFmtId="0" fontId="160" fillId="26" borderId="66" xfId="599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wrapText="1"/>
    </xf>
    <xf numFmtId="14" fontId="11" fillId="103" borderId="40" xfId="0" applyNumberFormat="1" applyFont="1" applyFill="1" applyBorder="1" applyAlignment="1">
      <alignment horizontal="center" vertical="center" wrapText="1"/>
    </xf>
    <xf numFmtId="0" fontId="11" fillId="103" borderId="40" xfId="0" applyFont="1" applyFill="1" applyBorder="1" applyAlignment="1">
      <alignment horizontal="right" vertical="center" wrapText="1"/>
    </xf>
    <xf numFmtId="0" fontId="77" fillId="0" borderId="70" xfId="13" applyBorder="1" applyAlignment="1">
      <alignment horizontal="center" vertical="center" wrapText="1"/>
    </xf>
    <xf numFmtId="0" fontId="52" fillId="28" borderId="53" xfId="602" applyFont="1" applyFill="1" applyBorder="1" applyAlignment="1" applyProtection="1">
      <alignment horizontal="center" vertical="center" wrapText="1"/>
    </xf>
    <xf numFmtId="49" fontId="45" fillId="13" borderId="53" xfId="528" applyNumberFormat="1" applyFont="1" applyFill="1" applyBorder="1" applyAlignment="1">
      <alignment horizontal="center" vertical="center" wrapText="1"/>
    </xf>
    <xf numFmtId="0" fontId="45" fillId="13" borderId="53" xfId="528" applyFont="1" applyFill="1" applyBorder="1" applyAlignment="1">
      <alignment horizontal="center" vertical="center" wrapText="1"/>
    </xf>
    <xf numFmtId="43" fontId="45" fillId="11" borderId="1" xfId="3" applyFont="1" applyFill="1" applyBorder="1" applyAlignment="1" applyProtection="1">
      <alignment wrapText="1"/>
      <protection locked="0"/>
    </xf>
    <xf numFmtId="43" fontId="47" fillId="0" borderId="0" xfId="0" applyNumberFormat="1" applyFont="1" applyProtection="1">
      <protection locked="0"/>
    </xf>
    <xf numFmtId="49" fontId="160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5" fillId="0" borderId="85" xfId="3" applyNumberFormat="1" applyFont="1" applyBorder="1" applyAlignment="1" applyProtection="1">
      <alignment horizontal="center" vertical="center"/>
      <protection locked="0"/>
    </xf>
    <xf numFmtId="1" fontId="18" fillId="0" borderId="85" xfId="0" applyNumberFormat="1" applyFont="1" applyBorder="1" applyAlignment="1">
      <alignment horizontal="center"/>
    </xf>
    <xf numFmtId="49" fontId="155" fillId="0" borderId="55" xfId="0" applyNumberFormat="1" applyFont="1" applyBorder="1" applyAlignment="1" applyProtection="1">
      <alignment horizontal="center"/>
      <protection locked="0"/>
    </xf>
    <xf numFmtId="165" fontId="158" fillId="0" borderId="70" xfId="1612" applyNumberFormat="1" applyFont="1" applyBorder="1" applyAlignment="1" applyProtection="1">
      <alignment horizontal="right" vertical="center"/>
    </xf>
    <xf numFmtId="49" fontId="154" fillId="0" borderId="55" xfId="0" applyNumberFormat="1" applyFont="1" applyBorder="1" applyAlignment="1" applyProtection="1">
      <alignment horizontal="center"/>
      <protection locked="0"/>
    </xf>
    <xf numFmtId="165" fontId="154" fillId="0" borderId="70" xfId="1612" applyNumberFormat="1" applyFont="1" applyBorder="1" applyAlignment="1" applyProtection="1">
      <alignment horizontal="right" vertical="center"/>
    </xf>
    <xf numFmtId="49" fontId="155" fillId="0" borderId="87" xfId="0" applyNumberFormat="1" applyFont="1" applyBorder="1" applyAlignment="1" applyProtection="1">
      <alignment horizontal="center"/>
      <protection locked="0"/>
    </xf>
    <xf numFmtId="0" fontId="155" fillId="0" borderId="66" xfId="0" applyFont="1" applyBorder="1" applyAlignment="1" applyProtection="1">
      <alignment horizontal="center" vertical="center"/>
      <protection locked="0"/>
    </xf>
    <xf numFmtId="49" fontId="155" fillId="0" borderId="66" xfId="0" applyNumberFormat="1" applyFont="1" applyBorder="1" applyAlignment="1" applyProtection="1">
      <alignment horizontal="center"/>
      <protection locked="0"/>
    </xf>
    <xf numFmtId="0" fontId="155" fillId="0" borderId="66" xfId="0" applyFont="1" applyBorder="1" applyAlignment="1" applyProtection="1">
      <alignment horizontal="left"/>
      <protection locked="0"/>
    </xf>
    <xf numFmtId="0" fontId="155" fillId="0" borderId="66" xfId="0" applyFont="1" applyBorder="1" applyAlignment="1" applyProtection="1">
      <alignment horizontal="center"/>
      <protection locked="0"/>
    </xf>
    <xf numFmtId="0" fontId="155" fillId="0" borderId="66" xfId="508" applyFont="1" applyBorder="1" applyAlignment="1" applyProtection="1">
      <alignment horizontal="center" wrapText="1"/>
      <protection locked="0"/>
    </xf>
    <xf numFmtId="49" fontId="155" fillId="0" borderId="66" xfId="602" applyNumberFormat="1" applyFont="1" applyBorder="1" applyAlignment="1" applyProtection="1">
      <alignment horizontal="center" vertical="center"/>
      <protection locked="0"/>
    </xf>
    <xf numFmtId="1" fontId="155" fillId="0" borderId="66" xfId="602" applyNumberFormat="1" applyFont="1" applyBorder="1" applyAlignment="1" applyProtection="1">
      <alignment horizontal="center" vertical="center"/>
      <protection locked="0"/>
    </xf>
    <xf numFmtId="1" fontId="155" fillId="0" borderId="66" xfId="602" applyNumberFormat="1" applyFont="1" applyBorder="1" applyAlignment="1" applyProtection="1">
      <alignment horizontal="center" vertical="center" wrapText="1"/>
    </xf>
    <xf numFmtId="4" fontId="158" fillId="0" borderId="66" xfId="1612" applyNumberFormat="1" applyFont="1" applyBorder="1" applyAlignment="1" applyProtection="1">
      <alignment horizontal="right" vertical="center"/>
    </xf>
    <xf numFmtId="165" fontId="158" fillId="0" borderId="66" xfId="1612" applyNumberFormat="1" applyFont="1" applyBorder="1" applyAlignment="1" applyProtection="1">
      <alignment horizontal="right" vertical="center"/>
    </xf>
    <xf numFmtId="165" fontId="158" fillId="0" borderId="83" xfId="1612" applyNumberFormat="1" applyFont="1" applyBorder="1" applyAlignment="1" applyProtection="1">
      <alignment horizontal="right" vertical="center"/>
    </xf>
    <xf numFmtId="0" fontId="52" fillId="28" borderId="53" xfId="602" applyFont="1" applyFill="1" applyBorder="1" applyAlignment="1" applyProtection="1">
      <alignment horizontal="center" vertical="center"/>
    </xf>
    <xf numFmtId="1" fontId="52" fillId="28" borderId="53" xfId="602" applyNumberFormat="1" applyFont="1" applyFill="1" applyBorder="1" applyAlignment="1" applyProtection="1">
      <alignment horizontal="center" vertical="center" wrapText="1"/>
    </xf>
    <xf numFmtId="171" fontId="52" fillId="28" borderId="53" xfId="1612" applyNumberFormat="1" applyFont="1" applyFill="1" applyBorder="1" applyAlignment="1" applyProtection="1">
      <alignment horizontal="center" vertical="center" wrapText="1"/>
    </xf>
    <xf numFmtId="2" fontId="79" fillId="26" borderId="40" xfId="1612" applyNumberFormat="1" applyFont="1" applyFill="1" applyBorder="1" applyAlignment="1" applyProtection="1">
      <alignment horizontal="right" vertical="center"/>
    </xf>
    <xf numFmtId="0" fontId="160" fillId="26" borderId="40" xfId="598" applyFont="1" applyFill="1" applyBorder="1" applyAlignment="1" applyProtection="1">
      <alignment horizontal="center" vertical="center"/>
      <protection locked="0"/>
    </xf>
    <xf numFmtId="49" fontId="80" fillId="26" borderId="40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0" xfId="508" applyFont="1" applyBorder="1" applyAlignment="1" applyProtection="1">
      <alignment horizontal="center" wrapText="1"/>
      <protection locked="0"/>
    </xf>
    <xf numFmtId="165" fontId="79" fillId="0" borderId="77" xfId="1612" applyNumberFormat="1" applyFont="1" applyBorder="1" applyAlignment="1" applyProtection="1">
      <alignment horizontal="right" vertical="center"/>
    </xf>
    <xf numFmtId="165" fontId="79" fillId="0" borderId="40" xfId="1612" applyNumberFormat="1" applyFont="1" applyBorder="1" applyAlignment="1" applyProtection="1">
      <alignment horizontal="right" vertical="center"/>
    </xf>
    <xf numFmtId="165" fontId="79" fillId="0" borderId="80" xfId="1612" applyNumberFormat="1" applyFont="1" applyBorder="1" applyAlignment="1" applyProtection="1">
      <alignment horizontal="right" vertical="center"/>
    </xf>
    <xf numFmtId="165" fontId="79" fillId="0" borderId="49" xfId="1612" applyNumberFormat="1" applyFont="1" applyBorder="1" applyAlignment="1" applyProtection="1">
      <alignment horizontal="right" vertical="center"/>
    </xf>
    <xf numFmtId="165" fontId="79" fillId="0" borderId="75" xfId="1612" applyNumberFormat="1" applyFont="1" applyBorder="1" applyAlignment="1" applyProtection="1">
      <alignment horizontal="right" vertical="center"/>
    </xf>
    <xf numFmtId="2" fontId="10" fillId="0" borderId="40" xfId="595" applyNumberFormat="1" applyFont="1" applyBorder="1" applyAlignment="1" applyProtection="1">
      <alignment horizontal="center" vertical="center"/>
    </xf>
    <xf numFmtId="165" fontId="10" fillId="0" borderId="75" xfId="1612" applyNumberFormat="1" applyFont="1" applyBorder="1" applyAlignment="1" applyProtection="1">
      <alignment horizontal="right" vertical="center"/>
    </xf>
    <xf numFmtId="0" fontId="10" fillId="0" borderId="40" xfId="508" applyFont="1" applyBorder="1" applyAlignment="1" applyProtection="1">
      <alignment horizontal="center"/>
      <protection locked="0"/>
    </xf>
    <xf numFmtId="165" fontId="79" fillId="0" borderId="78" xfId="1612" applyNumberFormat="1" applyFont="1" applyBorder="1" applyAlignment="1" applyProtection="1">
      <alignment horizontal="right" vertical="center"/>
    </xf>
    <xf numFmtId="165" fontId="79" fillId="0" borderId="81" xfId="1612" applyNumberFormat="1" applyFont="1" applyBorder="1" applyAlignment="1" applyProtection="1">
      <alignment horizontal="right" vertical="center"/>
    </xf>
    <xf numFmtId="165" fontId="79" fillId="0" borderId="41" xfId="1612" applyNumberFormat="1" applyFont="1" applyBorder="1" applyAlignment="1" applyProtection="1">
      <alignment horizontal="right" vertical="center"/>
    </xf>
    <xf numFmtId="165" fontId="10" fillId="0" borderId="41" xfId="1612" applyNumberFormat="1" applyFont="1" applyBorder="1" applyAlignment="1" applyProtection="1">
      <alignment horizontal="right" vertical="center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2" fontId="10" fillId="0" borderId="40" xfId="595" applyNumberFormat="1" applyFont="1" applyBorder="1" applyAlignment="1" applyProtection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/>
    </xf>
    <xf numFmtId="0" fontId="10" fillId="0" borderId="40" xfId="602" applyFont="1" applyBorder="1" applyAlignment="1" applyProtection="1">
      <alignment horizontal="center" vertical="center"/>
      <protection locked="0"/>
    </xf>
    <xf numFmtId="0" fontId="10" fillId="26" borderId="40" xfId="0" applyFont="1" applyFill="1" applyBorder="1" applyAlignment="1" applyProtection="1">
      <alignment horizontal="center" vertical="center" wrapText="1"/>
      <protection locked="0"/>
    </xf>
    <xf numFmtId="0" fontId="10" fillId="26" borderId="40" xfId="0" applyFont="1" applyFill="1" applyBorder="1" applyAlignment="1" applyProtection="1">
      <alignment horizontal="center"/>
      <protection locked="0"/>
    </xf>
    <xf numFmtId="0" fontId="10" fillId="26" borderId="40" xfId="508" applyFont="1" applyFill="1" applyBorder="1" applyAlignment="1" applyProtection="1">
      <alignment horizontal="center" wrapText="1"/>
      <protection locked="0"/>
    </xf>
    <xf numFmtId="165" fontId="79" fillId="26" borderId="78" xfId="1612" applyNumberFormat="1" applyFont="1" applyFill="1" applyBorder="1" applyAlignment="1" applyProtection="1">
      <alignment horizontal="right" vertical="center"/>
    </xf>
    <xf numFmtId="165" fontId="79" fillId="26" borderId="40" xfId="1612" applyNumberFormat="1" applyFont="1" applyFill="1" applyBorder="1" applyAlignment="1" applyProtection="1">
      <alignment horizontal="right" vertical="center"/>
    </xf>
    <xf numFmtId="165" fontId="79" fillId="26" borderId="81" xfId="1612" applyNumberFormat="1" applyFont="1" applyFill="1" applyBorder="1" applyAlignment="1" applyProtection="1">
      <alignment horizontal="right" vertical="center"/>
    </xf>
    <xf numFmtId="165" fontId="79" fillId="26" borderId="41" xfId="1612" applyNumberFormat="1" applyFont="1" applyFill="1" applyBorder="1" applyAlignment="1" applyProtection="1">
      <alignment horizontal="right" vertical="center"/>
    </xf>
    <xf numFmtId="165" fontId="10" fillId="26" borderId="41" xfId="1612" applyNumberFormat="1" applyFont="1" applyFill="1" applyBorder="1" applyAlignment="1" applyProtection="1">
      <alignment horizontal="right" vertical="center"/>
    </xf>
    <xf numFmtId="165" fontId="10" fillId="0" borderId="40" xfId="1612" applyNumberFormat="1" applyFont="1" applyBorder="1" applyAlignment="1" applyProtection="1">
      <alignment horizontal="right" vertical="center"/>
    </xf>
    <xf numFmtId="2" fontId="10" fillId="26" borderId="40" xfId="595" applyNumberFormat="1" applyFont="1" applyFill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left" vertical="center" wrapText="1"/>
      <protection locked="0"/>
    </xf>
    <xf numFmtId="165" fontId="79" fillId="0" borderId="79" xfId="1612" applyNumberFormat="1" applyFont="1" applyBorder="1" applyAlignment="1" applyProtection="1">
      <alignment horizontal="right" vertical="center"/>
    </xf>
    <xf numFmtId="165" fontId="79" fillId="0" borderId="82" xfId="1612" applyNumberFormat="1" applyFont="1" applyBorder="1" applyAlignment="1" applyProtection="1">
      <alignment horizontal="right" vertical="center"/>
    </xf>
    <xf numFmtId="165" fontId="79" fillId="0" borderId="68" xfId="1612" applyNumberFormat="1" applyFont="1" applyBorder="1" applyAlignment="1" applyProtection="1">
      <alignment horizontal="right" vertical="center"/>
    </xf>
    <xf numFmtId="165" fontId="79" fillId="0" borderId="76" xfId="1612" applyNumberFormat="1" applyFont="1" applyBorder="1" applyAlignment="1" applyProtection="1">
      <alignment horizontal="right" vertical="center"/>
    </xf>
    <xf numFmtId="165" fontId="10" fillId="0" borderId="76" xfId="1612" applyNumberFormat="1" applyFont="1" applyBorder="1" applyAlignment="1" applyProtection="1">
      <alignment horizontal="right" vertical="center"/>
    </xf>
    <xf numFmtId="49" fontId="10" fillId="26" borderId="40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>
      <alignment horizontal="left" vertical="center"/>
    </xf>
    <xf numFmtId="0" fontId="10" fillId="0" borderId="40" xfId="1536" applyFont="1" applyBorder="1" applyAlignment="1" applyProtection="1">
      <alignment horizontal="left" vertical="center"/>
      <protection locked="0"/>
    </xf>
    <xf numFmtId="0" fontId="10" fillId="26" borderId="40" xfId="0" applyFont="1" applyFill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26" borderId="40" xfId="0" applyFont="1" applyFill="1" applyBorder="1" applyAlignment="1">
      <alignment vertical="center" wrapText="1"/>
    </xf>
    <xf numFmtId="43" fontId="98" fillId="26" borderId="40" xfId="3" applyFont="1" applyFill="1" applyBorder="1" applyAlignment="1" applyProtection="1">
      <protection locked="0"/>
    </xf>
    <xf numFmtId="2" fontId="9" fillId="26" borderId="70" xfId="1612" applyNumberFormat="1" applyFont="1" applyFill="1" applyBorder="1" applyAlignment="1" applyProtection="1">
      <alignment horizontal="right" vertical="center"/>
    </xf>
    <xf numFmtId="14" fontId="166" fillId="0" borderId="40" xfId="0" applyNumberFormat="1" applyFont="1" applyBorder="1" applyAlignment="1" applyProtection="1">
      <alignment horizontal="center" vertical="center"/>
      <protection locked="0"/>
    </xf>
    <xf numFmtId="2" fontId="11" fillId="103" borderId="40" xfId="0" applyNumberFormat="1" applyFont="1" applyFill="1" applyBorder="1" applyAlignment="1">
      <alignment horizontal="right" vertical="center" wrapText="1"/>
    </xf>
    <xf numFmtId="0" fontId="167" fillId="0" borderId="66" xfId="0" applyFont="1" applyBorder="1" applyAlignment="1" applyProtection="1">
      <alignment horizontal="center" vertical="center" wrapText="1"/>
      <protection locked="0"/>
    </xf>
    <xf numFmtId="49" fontId="167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72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1536" applyFont="1" applyBorder="1" applyAlignment="1" applyProtection="1">
      <alignment horizontal="left" vertical="center"/>
      <protection locked="0"/>
    </xf>
    <xf numFmtId="0" fontId="99" fillId="13" borderId="65" xfId="602" applyFont="1" applyFill="1" applyBorder="1" applyAlignment="1" applyProtection="1">
      <alignment horizontal="center" vertical="center" wrapText="1"/>
    </xf>
    <xf numFmtId="0" fontId="99" fillId="13" borderId="65" xfId="602" applyFont="1" applyFill="1" applyBorder="1" applyAlignment="1" applyProtection="1">
      <alignment horizontal="center" vertical="center"/>
    </xf>
    <xf numFmtId="0" fontId="99" fillId="13" borderId="74" xfId="602" applyFont="1" applyFill="1" applyBorder="1" applyAlignment="1" applyProtection="1">
      <alignment horizontal="center" vertical="center"/>
    </xf>
    <xf numFmtId="0" fontId="99" fillId="13" borderId="73" xfId="602" applyFont="1" applyFill="1" applyBorder="1" applyAlignment="1" applyProtection="1">
      <alignment horizontal="center" vertical="center" wrapText="1"/>
    </xf>
    <xf numFmtId="0" fontId="99" fillId="13" borderId="71" xfId="602" applyFont="1" applyFill="1" applyBorder="1" applyAlignment="1" applyProtection="1">
      <alignment horizontal="center" vertical="center" wrapText="1"/>
    </xf>
    <xf numFmtId="0" fontId="99" fillId="13" borderId="72" xfId="602" applyFont="1" applyFill="1" applyBorder="1" applyAlignment="1" applyProtection="1">
      <alignment horizontal="center" vertical="center" wrapText="1"/>
    </xf>
    <xf numFmtId="0" fontId="99" fillId="13" borderId="74" xfId="602" applyFont="1" applyFill="1" applyBorder="1" applyAlignment="1" applyProtection="1">
      <alignment horizontal="center" vertical="center" wrapText="1"/>
    </xf>
    <xf numFmtId="171" fontId="99" fillId="13" borderId="65" xfId="1612" applyNumberFormat="1" applyFont="1" applyFill="1" applyBorder="1" applyAlignment="1" applyProtection="1">
      <alignment horizontal="center" vertical="center" wrapText="1"/>
    </xf>
    <xf numFmtId="14" fontId="192" fillId="0" borderId="0" xfId="2157" applyNumberForma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2" fontId="79" fillId="26" borderId="66" xfId="1612" applyNumberFormat="1" applyFont="1" applyFill="1" applyBorder="1" applyAlignment="1" applyProtection="1">
      <alignment horizontal="right" vertical="center"/>
    </xf>
    <xf numFmtId="49" fontId="160" fillId="26" borderId="49" xfId="0" applyNumberFormat="1" applyFont="1" applyFill="1" applyBorder="1" applyAlignment="1" applyProtection="1">
      <alignment horizontal="center" vertical="center"/>
      <protection locked="0"/>
    </xf>
    <xf numFmtId="0" fontId="160" fillId="26" borderId="49" xfId="0" applyFont="1" applyFill="1" applyBorder="1" applyAlignment="1" applyProtection="1">
      <alignment horizontal="center" vertical="center"/>
      <protection locked="0"/>
    </xf>
    <xf numFmtId="49" fontId="79" fillId="26" borderId="49" xfId="528" applyNumberFormat="1" applyFont="1" applyFill="1" applyBorder="1" applyAlignment="1" applyProtection="1">
      <alignment horizontal="center" vertical="center"/>
      <protection locked="0"/>
    </xf>
    <xf numFmtId="0" fontId="179" fillId="26" borderId="49" xfId="0" applyFont="1" applyFill="1" applyBorder="1" applyAlignment="1">
      <alignment vertical="center" wrapText="1"/>
    </xf>
    <xf numFmtId="2" fontId="79" fillId="26" borderId="50" xfId="1612" applyNumberFormat="1" applyFont="1" applyFill="1" applyBorder="1" applyAlignment="1" applyProtection="1">
      <alignment horizontal="right" vertical="center"/>
    </xf>
    <xf numFmtId="0" fontId="10" fillId="0" borderId="68" xfId="0" applyFont="1" applyBorder="1" applyAlignment="1" applyProtection="1">
      <alignment horizontal="center" vertical="center"/>
      <protection locked="0"/>
    </xf>
    <xf numFmtId="49" fontId="160" fillId="26" borderId="68" xfId="598" applyNumberFormat="1" applyFont="1" applyFill="1" applyBorder="1" applyAlignment="1" applyProtection="1">
      <alignment horizontal="center" vertical="center"/>
      <protection locked="0"/>
    </xf>
    <xf numFmtId="49" fontId="160" fillId="26" borderId="68" xfId="0" applyNumberFormat="1" applyFont="1" applyFill="1" applyBorder="1" applyAlignment="1" applyProtection="1">
      <alignment horizontal="center" vertical="center"/>
      <protection locked="0"/>
    </xf>
    <xf numFmtId="0" fontId="160" fillId="26" borderId="68" xfId="0" applyFont="1" applyFill="1" applyBorder="1" applyAlignment="1" applyProtection="1">
      <alignment horizontal="center" vertical="center"/>
      <protection locked="0"/>
    </xf>
    <xf numFmtId="49" fontId="79" fillId="26" borderId="68" xfId="528" applyNumberFormat="1" applyFont="1" applyFill="1" applyBorder="1" applyAlignment="1" applyProtection="1">
      <alignment horizontal="center" vertical="center"/>
      <protection locked="0"/>
    </xf>
    <xf numFmtId="0" fontId="179" fillId="26" borderId="68" xfId="0" applyFont="1" applyFill="1" applyBorder="1" applyAlignment="1">
      <alignment vertical="center" wrapText="1"/>
    </xf>
    <xf numFmtId="2" fontId="79" fillId="26" borderId="69" xfId="1612" applyNumberFormat="1" applyFont="1" applyFill="1" applyBorder="1" applyAlignment="1" applyProtection="1">
      <alignment horizontal="right" vertical="center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160" fillId="26" borderId="88" xfId="0" applyNumberFormat="1" applyFont="1" applyFill="1" applyBorder="1" applyAlignment="1" applyProtection="1">
      <alignment horizontal="center"/>
      <protection locked="0"/>
    </xf>
    <xf numFmtId="0" fontId="10" fillId="0" borderId="89" xfId="0" applyFont="1" applyBorder="1" applyAlignment="1" applyProtection="1">
      <alignment horizontal="center" vertical="center"/>
      <protection locked="0"/>
    </xf>
    <xf numFmtId="49" fontId="4" fillId="0" borderId="40" xfId="602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1536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44" fontId="0" fillId="26" borderId="0" xfId="10" applyFont="1" applyFill="1" applyBorder="1"/>
    <xf numFmtId="43" fontId="47" fillId="0" borderId="1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44" fontId="0" fillId="26" borderId="0" xfId="0" applyNumberFormat="1" applyFill="1"/>
    <xf numFmtId="49" fontId="167" fillId="26" borderId="8" xfId="0" applyNumberFormat="1" applyFont="1" applyFill="1" applyBorder="1" applyAlignment="1" applyProtection="1">
      <alignment horizontal="center"/>
      <protection locked="0"/>
    </xf>
    <xf numFmtId="49" fontId="167" fillId="26" borderId="66" xfId="0" applyNumberFormat="1" applyFont="1" applyFill="1" applyBorder="1" applyAlignment="1" applyProtection="1">
      <alignment horizontal="center" vertical="center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14" fontId="166" fillId="0" borderId="40" xfId="0" applyNumberFormat="1" applyFont="1" applyBorder="1" applyAlignment="1" applyProtection="1">
      <alignment horizontal="center" vertical="center" readingOrder="1"/>
      <protection locked="0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172" fillId="0" borderId="70" xfId="13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>
      <alignment horizontal="center" vertical="center" wrapText="1"/>
    </xf>
    <xf numFmtId="49" fontId="160" fillId="0" borderId="68" xfId="0" applyNumberFormat="1" applyFont="1" applyBorder="1" applyAlignment="1" applyProtection="1">
      <alignment horizontal="center" vertical="center"/>
      <protection locked="0"/>
    </xf>
    <xf numFmtId="0" fontId="160" fillId="0" borderId="68" xfId="0" applyFont="1" applyBorder="1" applyAlignment="1" applyProtection="1">
      <alignment horizontal="center"/>
      <protection locked="0"/>
    </xf>
    <xf numFmtId="0" fontId="20" fillId="26" borderId="68" xfId="0" applyFont="1" applyFill="1" applyBorder="1" applyAlignment="1" applyProtection="1">
      <alignment horizontal="center" vertical="center" wrapText="1"/>
      <protection locked="0"/>
    </xf>
    <xf numFmtId="49" fontId="160" fillId="0" borderId="68" xfId="528" applyNumberFormat="1" applyFont="1" applyBorder="1" applyAlignment="1" applyProtection="1">
      <alignment horizontal="center" vertical="center" wrapText="1" readingOrder="1"/>
      <protection locked="0"/>
    </xf>
    <xf numFmtId="14" fontId="166" fillId="0" borderId="68" xfId="0" applyNumberFormat="1" applyFont="1" applyBorder="1" applyAlignment="1" applyProtection="1">
      <alignment horizontal="center" vertical="center"/>
      <protection locked="0"/>
    </xf>
    <xf numFmtId="2" fontId="79" fillId="26" borderId="68" xfId="1612" applyNumberFormat="1" applyFont="1" applyFill="1" applyBorder="1" applyAlignment="1" applyProtection="1">
      <alignment horizontal="right" vertical="center"/>
      <protection locked="0"/>
    </xf>
    <xf numFmtId="7" fontId="77" fillId="0" borderId="69" xfId="13" applyNumberFormat="1" applyFill="1" applyBorder="1" applyAlignment="1" applyProtection="1">
      <alignment horizontal="center" vertical="center" wrapText="1"/>
      <protection locked="0"/>
    </xf>
    <xf numFmtId="49" fontId="160" fillId="26" borderId="5" xfId="0" applyNumberFormat="1" applyFont="1" applyFill="1" applyBorder="1" applyAlignment="1" applyProtection="1">
      <alignment horizontal="center" vertical="center"/>
      <protection locked="0"/>
    </xf>
    <xf numFmtId="49" fontId="160" fillId="26" borderId="5" xfId="599" applyNumberFormat="1" applyFont="1" applyFill="1" applyBorder="1" applyAlignment="1" applyProtection="1">
      <alignment horizontal="center" vertical="center"/>
      <protection locked="0"/>
    </xf>
    <xf numFmtId="0" fontId="160" fillId="26" borderId="5" xfId="0" applyFont="1" applyFill="1" applyBorder="1" applyAlignment="1" applyProtection="1">
      <alignment horizontal="center" vertical="center"/>
      <protection locked="0"/>
    </xf>
    <xf numFmtId="49" fontId="79" fillId="26" borderId="5" xfId="528" applyNumberFormat="1" applyFont="1" applyFill="1" applyBorder="1" applyAlignment="1" applyProtection="1">
      <alignment horizontal="center" vertical="center"/>
      <protection locked="0"/>
    </xf>
    <xf numFmtId="0" fontId="179" fillId="26" borderId="5" xfId="0" applyFont="1" applyFill="1" applyBorder="1" applyAlignment="1">
      <alignment vertical="center" wrapText="1"/>
    </xf>
    <xf numFmtId="2" fontId="79" fillId="26" borderId="90" xfId="1612" applyNumberFormat="1" applyFont="1" applyFill="1" applyBorder="1" applyAlignment="1" applyProtection="1">
      <alignment horizontal="right" vertical="center"/>
    </xf>
    <xf numFmtId="0" fontId="1" fillId="0" borderId="85" xfId="0" applyFont="1" applyBorder="1" applyAlignment="1">
      <alignment horizontal="center"/>
    </xf>
    <xf numFmtId="49" fontId="1" fillId="0" borderId="85" xfId="3" applyNumberFormat="1" applyFont="1" applyBorder="1" applyAlignment="1" applyProtection="1">
      <alignment horizontal="center" vertical="center"/>
      <protection locked="0"/>
    </xf>
    <xf numFmtId="49" fontId="1" fillId="0" borderId="85" xfId="3" applyNumberFormat="1" applyFont="1" applyFill="1" applyBorder="1" applyAlignment="1" applyProtection="1">
      <alignment horizontal="center" vertical="center"/>
      <protection locked="0"/>
    </xf>
    <xf numFmtId="184" fontId="14" fillId="0" borderId="85" xfId="10" applyNumberFormat="1" applyFont="1" applyBorder="1" applyAlignment="1" applyProtection="1">
      <alignment horizontal="right" vertical="center"/>
      <protection locked="0"/>
    </xf>
    <xf numFmtId="184" fontId="79" fillId="0" borderId="86" xfId="1612" applyNumberFormat="1" applyFont="1" applyBorder="1" applyAlignment="1" applyProtection="1">
      <alignment horizontal="right" vertical="center"/>
    </xf>
    <xf numFmtId="169" fontId="98" fillId="26" borderId="40" xfId="0" applyNumberFormat="1" applyFont="1" applyFill="1" applyBorder="1" applyAlignment="1">
      <alignment horizontal="left" vertical="center"/>
    </xf>
    <xf numFmtId="43" fontId="107" fillId="0" borderId="2" xfId="3" applyFont="1" applyBorder="1" applyAlignment="1" applyProtection="1">
      <alignment horizontal="center" vertical="center"/>
      <protection locked="0"/>
    </xf>
    <xf numFmtId="43" fontId="107" fillId="0" borderId="4" xfId="3" applyFont="1" applyBorder="1" applyAlignment="1" applyProtection="1">
      <alignment horizontal="center" vertical="center"/>
      <protection locked="0"/>
    </xf>
    <xf numFmtId="169" fontId="34" fillId="0" borderId="21" xfId="503" applyNumberFormat="1" applyFont="1" applyBorder="1" applyAlignment="1">
      <alignment horizontal="center" vertical="center"/>
    </xf>
    <xf numFmtId="169" fontId="34" fillId="0" borderId="20" xfId="503" applyNumberFormat="1" applyFont="1" applyBorder="1" applyAlignment="1">
      <alignment horizontal="center" vertical="center"/>
    </xf>
    <xf numFmtId="0" fontId="45" fillId="13" borderId="2" xfId="503" applyFont="1" applyFill="1" applyBorder="1" applyAlignment="1" applyProtection="1">
      <alignment horizontal="center" vertical="center"/>
      <protection locked="0"/>
    </xf>
    <xf numFmtId="0" fontId="45" fillId="13" borderId="4" xfId="503" applyFont="1" applyFill="1" applyBorder="1" applyAlignment="1" applyProtection="1">
      <alignment horizontal="center" vertical="center"/>
      <protection locked="0"/>
    </xf>
    <xf numFmtId="169" fontId="34" fillId="0" borderId="15" xfId="503" applyNumberFormat="1" applyFont="1" applyBorder="1" applyAlignment="1">
      <alignment horizontal="center" vertical="center"/>
    </xf>
    <xf numFmtId="169" fontId="34" fillId="0" borderId="17" xfId="503" applyNumberFormat="1" applyFont="1" applyBorder="1" applyAlignment="1">
      <alignment horizontal="center" vertical="center"/>
    </xf>
    <xf numFmtId="169" fontId="54" fillId="0" borderId="15" xfId="503" applyNumberFormat="1" applyFont="1" applyBorder="1" applyAlignment="1">
      <alignment horizontal="center" vertical="center"/>
    </xf>
    <xf numFmtId="169" fontId="54" fillId="0" borderId="17" xfId="503" applyNumberFormat="1" applyFont="1" applyBorder="1" applyAlignment="1">
      <alignment horizontal="center" vertical="center"/>
    </xf>
    <xf numFmtId="169" fontId="54" fillId="0" borderId="8" xfId="503" applyNumberFormat="1" applyFont="1" applyBorder="1" applyAlignment="1">
      <alignment horizontal="center" vertical="center" wrapText="1"/>
    </xf>
    <xf numFmtId="169" fontId="54" fillId="0" borderId="18" xfId="503" applyNumberFormat="1" applyFont="1" applyBorder="1" applyAlignment="1">
      <alignment horizontal="center" vertical="center" wrapText="1"/>
    </xf>
    <xf numFmtId="0" fontId="65" fillId="21" borderId="2" xfId="503" applyFont="1" applyFill="1" applyBorder="1" applyAlignment="1">
      <alignment horizontal="center" vertical="center"/>
    </xf>
    <xf numFmtId="0" fontId="65" fillId="21" borderId="4" xfId="503" applyFont="1" applyFill="1" applyBorder="1" applyAlignment="1">
      <alignment horizontal="center" vertical="center"/>
    </xf>
    <xf numFmtId="169" fontId="156" fillId="26" borderId="2" xfId="594" applyNumberFormat="1" applyFont="1" applyFill="1" applyBorder="1" applyAlignment="1">
      <alignment horizontal="left" vertical="center" wrapText="1"/>
    </xf>
    <xf numFmtId="169" fontId="156" fillId="26" borderId="4" xfId="594" applyNumberFormat="1" applyFont="1" applyFill="1" applyBorder="1" applyAlignment="1">
      <alignment horizontal="left" vertical="center" wrapText="1"/>
    </xf>
    <xf numFmtId="0" fontId="45" fillId="21" borderId="2" xfId="503" applyFont="1" applyFill="1" applyBorder="1" applyAlignment="1">
      <alignment horizontal="center" vertical="center"/>
    </xf>
    <xf numFmtId="0" fontId="45" fillId="21" borderId="3" xfId="503" applyFont="1" applyFill="1" applyBorder="1" applyAlignment="1">
      <alignment horizontal="center" vertical="center"/>
    </xf>
    <xf numFmtId="0" fontId="45" fillId="21" borderId="4" xfId="503" applyFont="1" applyFill="1" applyBorder="1" applyAlignment="1">
      <alignment horizontal="center" vertical="center"/>
    </xf>
    <xf numFmtId="169" fontId="45" fillId="21" borderId="2" xfId="503" applyNumberFormat="1" applyFont="1" applyFill="1" applyBorder="1" applyAlignment="1">
      <alignment horizontal="left" vertical="center"/>
    </xf>
    <xf numFmtId="169" fontId="45" fillId="21" borderId="3" xfId="503" applyNumberFormat="1" applyFont="1" applyFill="1" applyBorder="1" applyAlignment="1">
      <alignment horizontal="left" vertical="center"/>
    </xf>
    <xf numFmtId="169" fontId="45" fillId="21" borderId="4" xfId="503" applyNumberFormat="1" applyFont="1" applyFill="1" applyBorder="1" applyAlignment="1">
      <alignment horizontal="left" vertical="center"/>
    </xf>
    <xf numFmtId="169" fontId="156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6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97" fillId="0" borderId="3" xfId="503" applyNumberFormat="1" applyFont="1" applyBorder="1" applyAlignment="1">
      <alignment horizontal="left" vertical="center"/>
    </xf>
    <xf numFmtId="169" fontId="97" fillId="0" borderId="4" xfId="503" applyNumberFormat="1" applyFont="1" applyBorder="1" applyAlignment="1">
      <alignment horizontal="left" vertical="center"/>
    </xf>
    <xf numFmtId="166" fontId="106" fillId="0" borderId="2" xfId="555" applyNumberFormat="1" applyFont="1" applyBorder="1" applyAlignment="1" applyProtection="1">
      <alignment horizontal="center" vertical="center"/>
      <protection locked="0"/>
    </xf>
    <xf numFmtId="166" fontId="106" fillId="0" borderId="4" xfId="555" applyNumberFormat="1" applyFont="1" applyBorder="1" applyAlignment="1" applyProtection="1">
      <alignment horizontal="center" vertical="center"/>
      <protection locked="0"/>
    </xf>
    <xf numFmtId="169" fontId="98" fillId="0" borderId="3" xfId="503" applyNumberFormat="1" applyFont="1" applyBorder="1" applyAlignment="1">
      <alignment horizontal="left" vertical="center"/>
    </xf>
    <xf numFmtId="169" fontId="98" fillId="0" borderId="4" xfId="503" applyNumberFormat="1" applyFont="1" applyBorder="1" applyAlignment="1">
      <alignment horizontal="left" vertical="center"/>
    </xf>
    <xf numFmtId="43" fontId="107" fillId="0" borderId="2" xfId="3" applyFont="1" applyFill="1" applyBorder="1" applyAlignment="1" applyProtection="1">
      <alignment horizontal="center" vertical="center"/>
      <protection locked="0"/>
    </xf>
    <xf numFmtId="43" fontId="107" fillId="0" borderId="4" xfId="3" applyFont="1" applyFill="1" applyBorder="1" applyAlignment="1" applyProtection="1">
      <alignment horizontal="center" vertical="center"/>
      <protection locked="0"/>
    </xf>
    <xf numFmtId="169" fontId="108" fillId="0" borderId="2" xfId="503" applyNumberFormat="1" applyFont="1" applyBorder="1" applyAlignment="1" applyProtection="1">
      <alignment horizontal="center" vertical="center"/>
      <protection locked="0"/>
    </xf>
    <xf numFmtId="169" fontId="108" fillId="0" borderId="4" xfId="503" applyNumberFormat="1" applyFont="1" applyBorder="1" applyAlignment="1" applyProtection="1">
      <alignment horizontal="center" vertical="center"/>
      <protection locked="0"/>
    </xf>
    <xf numFmtId="169" fontId="96" fillId="0" borderId="3" xfId="503" applyNumberFormat="1" applyFont="1" applyBorder="1" applyAlignment="1">
      <alignment horizontal="left" vertical="center"/>
    </xf>
    <xf numFmtId="169" fontId="96" fillId="0" borderId="4" xfId="503" applyNumberFormat="1" applyFont="1" applyBorder="1" applyAlignment="1">
      <alignment horizontal="left" vertical="center"/>
    </xf>
    <xf numFmtId="169" fontId="109" fillId="0" borderId="2" xfId="503" applyNumberFormat="1" applyFont="1" applyBorder="1" applyAlignment="1" applyProtection="1">
      <alignment horizontal="center" vertical="center"/>
      <protection locked="0"/>
    </xf>
    <xf numFmtId="169" fontId="109" fillId="0" borderId="4" xfId="503" applyNumberFormat="1" applyFont="1" applyBorder="1" applyAlignment="1" applyProtection="1">
      <alignment horizontal="center" vertical="center"/>
      <protection locked="0"/>
    </xf>
    <xf numFmtId="169" fontId="45" fillId="2" borderId="3" xfId="503" applyNumberFormat="1" applyFont="1" applyFill="1" applyBorder="1" applyAlignment="1">
      <alignment horizontal="left" vertical="center"/>
    </xf>
    <xf numFmtId="169" fontId="45" fillId="2" borderId="4" xfId="503" applyNumberFormat="1" applyFont="1" applyFill="1" applyBorder="1" applyAlignment="1">
      <alignment horizontal="left" vertical="center"/>
    </xf>
    <xf numFmtId="43" fontId="110" fillId="33" borderId="2" xfId="503" applyNumberFormat="1" applyFont="1" applyFill="1" applyBorder="1" applyAlignment="1">
      <alignment horizontal="center" vertical="center"/>
    </xf>
    <xf numFmtId="43" fontId="110" fillId="33" borderId="4" xfId="503" applyNumberFormat="1" applyFont="1" applyFill="1" applyBorder="1" applyAlignment="1">
      <alignment horizontal="center" vertical="center"/>
    </xf>
    <xf numFmtId="169" fontId="108" fillId="0" borderId="2" xfId="503" applyNumberFormat="1" applyFont="1" applyBorder="1" applyAlignment="1">
      <alignment horizontal="center" vertical="center"/>
    </xf>
    <xf numFmtId="169" fontId="108" fillId="0" borderId="4" xfId="503" applyNumberFormat="1" applyFont="1" applyBorder="1" applyAlignment="1">
      <alignment horizontal="center" vertical="center"/>
    </xf>
    <xf numFmtId="169" fontId="96" fillId="34" borderId="3" xfId="503" applyNumberFormat="1" applyFont="1" applyFill="1" applyBorder="1" applyAlignment="1">
      <alignment horizontal="left" vertical="center"/>
    </xf>
    <xf numFmtId="169" fontId="96" fillId="34" borderId="4" xfId="503" applyNumberFormat="1" applyFont="1" applyFill="1" applyBorder="1" applyAlignment="1">
      <alignment horizontal="left" vertical="center"/>
    </xf>
    <xf numFmtId="169" fontId="109" fillId="34" borderId="2" xfId="503" applyNumberFormat="1" applyFont="1" applyFill="1" applyBorder="1" applyAlignment="1">
      <alignment horizontal="center" vertical="center"/>
    </xf>
    <xf numFmtId="169" fontId="109" fillId="34" borderId="4" xfId="503" applyNumberFormat="1" applyFont="1" applyFill="1" applyBorder="1" applyAlignment="1">
      <alignment horizontal="center" vertical="center"/>
    </xf>
    <xf numFmtId="169" fontId="110" fillId="21" borderId="2" xfId="503" applyNumberFormat="1" applyFont="1" applyFill="1" applyBorder="1" applyAlignment="1">
      <alignment horizontal="center" vertical="center"/>
    </xf>
    <xf numFmtId="169" fontId="110" fillId="21" borderId="4" xfId="503" applyNumberFormat="1" applyFont="1" applyFill="1" applyBorder="1" applyAlignment="1">
      <alignment horizontal="center" vertical="center"/>
    </xf>
    <xf numFmtId="169" fontId="97" fillId="0" borderId="2" xfId="503" applyNumberFormat="1" applyFont="1" applyBorder="1" applyAlignment="1">
      <alignment horizontal="left" vertical="center"/>
    </xf>
    <xf numFmtId="0" fontId="110" fillId="21" borderId="2" xfId="503" applyFont="1" applyFill="1" applyBorder="1" applyAlignment="1">
      <alignment horizontal="center" vertical="center"/>
    </xf>
    <xf numFmtId="0" fontId="110" fillId="21" borderId="4" xfId="503" applyFont="1" applyFill="1" applyBorder="1" applyAlignment="1">
      <alignment horizontal="center" vertical="center"/>
    </xf>
    <xf numFmtId="169" fontId="96" fillId="35" borderId="2" xfId="503" applyNumberFormat="1" applyFont="1" applyFill="1" applyBorder="1" applyAlignment="1">
      <alignment horizontal="left" vertical="center"/>
    </xf>
    <xf numFmtId="169" fontId="96" fillId="35" borderId="3" xfId="503" applyNumberFormat="1" applyFont="1" applyFill="1" applyBorder="1" applyAlignment="1">
      <alignment horizontal="left" vertical="center"/>
    </xf>
    <xf numFmtId="169" fontId="96" fillId="35" borderId="4" xfId="503" applyNumberFormat="1" applyFont="1" applyFill="1" applyBorder="1" applyAlignment="1">
      <alignment horizontal="left" vertical="center"/>
    </xf>
    <xf numFmtId="169" fontId="109" fillId="35" borderId="2" xfId="503" applyNumberFormat="1" applyFont="1" applyFill="1" applyBorder="1" applyAlignment="1">
      <alignment horizontal="center" vertical="center"/>
    </xf>
    <xf numFmtId="169" fontId="109" fillId="35" borderId="4" xfId="503" applyNumberFormat="1" applyFont="1" applyFill="1" applyBorder="1" applyAlignment="1">
      <alignment horizontal="center" vertical="center"/>
    </xf>
    <xf numFmtId="169" fontId="96" fillId="36" borderId="2" xfId="503" applyNumberFormat="1" applyFont="1" applyFill="1" applyBorder="1" applyAlignment="1">
      <alignment horizontal="left" vertical="center"/>
    </xf>
    <xf numFmtId="169" fontId="96" fillId="36" borderId="3" xfId="503" applyNumberFormat="1" applyFont="1" applyFill="1" applyBorder="1" applyAlignment="1">
      <alignment horizontal="left" vertical="center"/>
    </xf>
    <xf numFmtId="169" fontId="96" fillId="36" borderId="4" xfId="503" applyNumberFormat="1" applyFont="1" applyFill="1" applyBorder="1" applyAlignment="1">
      <alignment horizontal="left" vertical="center"/>
    </xf>
    <xf numFmtId="169" fontId="109" fillId="36" borderId="2" xfId="503" applyNumberFormat="1" applyFont="1" applyFill="1" applyBorder="1" applyAlignment="1">
      <alignment horizontal="center" vertical="center"/>
    </xf>
    <xf numFmtId="169" fontId="109" fillId="36" borderId="4" xfId="503" applyNumberFormat="1" applyFont="1" applyFill="1" applyBorder="1" applyAlignment="1">
      <alignment horizontal="center" vertical="center"/>
    </xf>
    <xf numFmtId="169" fontId="97" fillId="37" borderId="2" xfId="503" applyNumberFormat="1" applyFont="1" applyFill="1" applyBorder="1" applyAlignment="1">
      <alignment horizontal="left" vertical="center"/>
    </xf>
    <xf numFmtId="169" fontId="97" fillId="37" borderId="3" xfId="503" applyNumberFormat="1" applyFont="1" applyFill="1" applyBorder="1" applyAlignment="1">
      <alignment horizontal="left" vertical="center"/>
    </xf>
    <xf numFmtId="169" fontId="97" fillId="37" borderId="4" xfId="503" applyNumberFormat="1" applyFont="1" applyFill="1" applyBorder="1" applyAlignment="1">
      <alignment horizontal="left" vertical="center"/>
    </xf>
    <xf numFmtId="169" fontId="108" fillId="37" borderId="2" xfId="503" applyNumberFormat="1" applyFont="1" applyFill="1" applyBorder="1" applyAlignment="1">
      <alignment horizontal="center" vertical="center"/>
    </xf>
    <xf numFmtId="169" fontId="108" fillId="37" borderId="4" xfId="503" applyNumberFormat="1" applyFont="1" applyFill="1" applyBorder="1" applyAlignment="1">
      <alignment horizontal="center" vertical="center"/>
    </xf>
    <xf numFmtId="169" fontId="107" fillId="0" borderId="2" xfId="503" applyNumberFormat="1" applyFont="1" applyBorder="1" applyAlignment="1" applyProtection="1">
      <alignment horizontal="center" vertical="center"/>
      <protection locked="0"/>
    </xf>
    <xf numFmtId="169" fontId="107" fillId="0" borderId="4" xfId="503" applyNumberFormat="1" applyFont="1" applyBorder="1" applyAlignment="1" applyProtection="1">
      <alignment horizontal="center" vertical="center"/>
      <protection locked="0"/>
    </xf>
    <xf numFmtId="43" fontId="182" fillId="97" borderId="2" xfId="3" applyFont="1" applyFill="1" applyBorder="1" applyAlignment="1" applyProtection="1">
      <alignment horizontal="center" vertical="center" wrapText="1"/>
    </xf>
    <xf numFmtId="43" fontId="182" fillId="97" borderId="4" xfId="3" applyFont="1" applyFill="1" applyBorder="1" applyAlignment="1" applyProtection="1">
      <alignment horizontal="center" vertical="center" wrapText="1"/>
    </xf>
    <xf numFmtId="169" fontId="97" fillId="0" borderId="40" xfId="503" applyNumberFormat="1" applyFont="1" applyBorder="1" applyAlignment="1">
      <alignment horizontal="left" vertical="center"/>
    </xf>
    <xf numFmtId="43" fontId="108" fillId="0" borderId="2" xfId="3" applyFont="1" applyBorder="1" applyAlignment="1" applyProtection="1">
      <alignment horizontal="center" vertical="center"/>
      <protection locked="0"/>
    </xf>
    <xf numFmtId="43" fontId="108" fillId="0" borderId="4" xfId="3" applyFont="1" applyBorder="1" applyAlignment="1" applyProtection="1">
      <alignment horizontal="center" vertical="center"/>
      <protection locked="0"/>
    </xf>
    <xf numFmtId="169" fontId="181" fillId="0" borderId="40" xfId="0" applyNumberFormat="1" applyFont="1" applyBorder="1" applyAlignment="1">
      <alignment horizontal="left" vertical="center"/>
    </xf>
    <xf numFmtId="43" fontId="182" fillId="0" borderId="2" xfId="3" applyFont="1" applyFill="1" applyBorder="1" applyAlignment="1" applyProtection="1">
      <alignment horizontal="center" vertical="center"/>
      <protection locked="0"/>
    </xf>
    <xf numFmtId="43" fontId="182" fillId="0" borderId="4" xfId="3" applyFont="1" applyFill="1" applyBorder="1" applyAlignment="1" applyProtection="1">
      <alignment horizontal="center" vertical="center"/>
      <protection locked="0"/>
    </xf>
    <xf numFmtId="169" fontId="53" fillId="92" borderId="40" xfId="503" applyNumberFormat="1" applyFont="1" applyFill="1" applyBorder="1" applyAlignment="1">
      <alignment horizontal="left" vertical="center"/>
    </xf>
    <xf numFmtId="43" fontId="112" fillId="92" borderId="2" xfId="3" applyFont="1" applyFill="1" applyBorder="1" applyAlignment="1" applyProtection="1">
      <alignment horizontal="center" vertical="center"/>
    </xf>
    <xf numFmtId="43" fontId="112" fillId="92" borderId="3" xfId="3" applyFont="1" applyFill="1" applyBorder="1" applyAlignment="1" applyProtection="1">
      <alignment horizontal="center" vertical="center"/>
    </xf>
    <xf numFmtId="43" fontId="182" fillId="97" borderId="2" xfId="3" applyFont="1" applyFill="1" applyBorder="1" applyAlignment="1" applyProtection="1">
      <alignment horizontal="center" vertical="center"/>
    </xf>
    <xf numFmtId="43" fontId="182" fillId="97" borderId="4" xfId="3" applyFont="1" applyFill="1" applyBorder="1" applyAlignment="1" applyProtection="1">
      <alignment horizontal="center" vertical="center"/>
    </xf>
    <xf numFmtId="169" fontId="183" fillId="99" borderId="40" xfId="503" applyNumberFormat="1" applyFont="1" applyFill="1" applyBorder="1" applyAlignment="1">
      <alignment horizontal="left" vertical="center"/>
    </xf>
    <xf numFmtId="43" fontId="184" fillId="99" borderId="2" xfId="3" applyFont="1" applyFill="1" applyBorder="1" applyAlignment="1" applyProtection="1">
      <alignment horizontal="center" vertical="center"/>
    </xf>
    <xf numFmtId="43" fontId="184" fillId="99" borderId="4" xfId="3" applyFont="1" applyFill="1" applyBorder="1" applyAlignment="1" applyProtection="1">
      <alignment horizontal="center" vertical="center"/>
    </xf>
    <xf numFmtId="169" fontId="98" fillId="0" borderId="40" xfId="0" applyNumberFormat="1" applyFont="1" applyBorder="1" applyAlignment="1">
      <alignment horizontal="left" vertical="center"/>
    </xf>
    <xf numFmtId="169" fontId="45" fillId="2" borderId="40" xfId="503" applyNumberFormat="1" applyFont="1" applyFill="1" applyBorder="1" applyAlignment="1">
      <alignment horizontal="left" vertical="center"/>
    </xf>
    <xf numFmtId="43" fontId="110" fillId="2" borderId="2" xfId="3" applyFont="1" applyFill="1" applyBorder="1" applyAlignment="1" applyProtection="1">
      <alignment horizontal="center" vertical="center"/>
    </xf>
    <xf numFmtId="43" fontId="110" fillId="2" borderId="4" xfId="3" applyFont="1" applyFill="1" applyBorder="1" applyAlignment="1" applyProtection="1">
      <alignment horizontal="center" vertical="center"/>
    </xf>
    <xf numFmtId="169" fontId="181" fillId="98" borderId="40" xfId="0" applyNumberFormat="1" applyFont="1" applyFill="1" applyBorder="1" applyAlignment="1">
      <alignment horizontal="left" vertical="center"/>
    </xf>
    <xf numFmtId="0" fontId="97" fillId="0" borderId="19" xfId="503" applyFont="1" applyBorder="1" applyAlignment="1" applyProtection="1">
      <alignment horizontal="center" vertical="center"/>
      <protection locked="0"/>
    </xf>
    <xf numFmtId="0" fontId="97" fillId="0" borderId="20" xfId="503" applyFont="1" applyBorder="1" applyAlignment="1" applyProtection="1">
      <alignment horizontal="center" vertical="center"/>
      <protection locked="0"/>
    </xf>
    <xf numFmtId="0" fontId="76" fillId="0" borderId="0" xfId="503" applyAlignment="1">
      <alignment horizontal="center" vertical="center" wrapText="1"/>
    </xf>
    <xf numFmtId="0" fontId="97" fillId="0" borderId="0" xfId="503" applyFont="1" applyAlignment="1" applyProtection="1">
      <alignment horizontal="center" vertical="center"/>
      <protection locked="0"/>
    </xf>
    <xf numFmtId="0" fontId="97" fillId="0" borderId="17" xfId="503" applyFont="1" applyBorder="1" applyAlignment="1" applyProtection="1">
      <alignment horizontal="center" vertical="center"/>
      <protection locked="0"/>
    </xf>
    <xf numFmtId="0" fontId="111" fillId="0" borderId="9" xfId="503" applyFont="1" applyBorder="1" applyAlignment="1">
      <alignment horizontal="center" vertical="top" wrapText="1"/>
    </xf>
    <xf numFmtId="0" fontId="96" fillId="0" borderId="9" xfId="503" applyFont="1" applyBorder="1" applyAlignment="1" applyProtection="1">
      <alignment horizontal="center" vertical="top" wrapText="1"/>
      <protection locked="0"/>
    </xf>
    <xf numFmtId="0" fontId="96" fillId="0" borderId="18" xfId="503" applyFont="1" applyBorder="1" applyAlignment="1" applyProtection="1">
      <alignment horizontal="center" vertical="top" wrapText="1"/>
      <protection locked="0"/>
    </xf>
    <xf numFmtId="0" fontId="65" fillId="21" borderId="2" xfId="503" applyFont="1" applyFill="1" applyBorder="1" applyAlignment="1" applyProtection="1">
      <alignment horizontal="center" vertical="center"/>
      <protection locked="0"/>
    </xf>
    <xf numFmtId="0" fontId="65" fillId="21" borderId="4" xfId="503" applyFont="1" applyFill="1" applyBorder="1" applyAlignment="1" applyProtection="1">
      <alignment horizontal="center" vertical="center"/>
      <protection locked="0"/>
    </xf>
    <xf numFmtId="0" fontId="65" fillId="21" borderId="2" xfId="503" applyFont="1" applyFill="1" applyBorder="1" applyAlignment="1" applyProtection="1">
      <alignment horizontal="center" vertical="center" wrapText="1"/>
      <protection locked="0"/>
    </xf>
    <xf numFmtId="0" fontId="65" fillId="21" borderId="3" xfId="503" applyFont="1" applyFill="1" applyBorder="1" applyAlignment="1" applyProtection="1">
      <alignment horizontal="center" vertical="center" wrapText="1"/>
      <protection locked="0"/>
    </xf>
    <xf numFmtId="0" fontId="65" fillId="21" borderId="4" xfId="503" applyFont="1" applyFill="1" applyBorder="1" applyAlignment="1" applyProtection="1">
      <alignment horizontal="center" vertical="center" wrapText="1"/>
      <protection locked="0"/>
    </xf>
    <xf numFmtId="169" fontId="37" fillId="0" borderId="2" xfId="503" applyNumberFormat="1" applyFont="1" applyBorder="1" applyAlignment="1" applyProtection="1">
      <alignment horizontal="left" vertical="center" wrapText="1"/>
      <protection locked="0"/>
    </xf>
    <xf numFmtId="169" fontId="37" fillId="0" borderId="3" xfId="503" applyNumberFormat="1" applyFont="1" applyBorder="1" applyAlignment="1" applyProtection="1">
      <alignment horizontal="left" vertical="center" wrapText="1"/>
      <protection locked="0"/>
    </xf>
    <xf numFmtId="169" fontId="37" fillId="0" borderId="4" xfId="503" applyNumberFormat="1" applyFont="1" applyBorder="1" applyAlignment="1" applyProtection="1">
      <alignment horizontal="left" vertical="center" wrapText="1"/>
      <protection locked="0"/>
    </xf>
    <xf numFmtId="169" fontId="53" fillId="31" borderId="40" xfId="0" applyNumberFormat="1" applyFont="1" applyFill="1" applyBorder="1" applyAlignment="1">
      <alignment horizontal="left" vertical="center"/>
    </xf>
    <xf numFmtId="169" fontId="96" fillId="96" borderId="40" xfId="503" applyNumberFormat="1" applyFont="1" applyFill="1" applyBorder="1" applyAlignment="1">
      <alignment horizontal="left" vertical="center"/>
    </xf>
    <xf numFmtId="43" fontId="109" fillId="96" borderId="2" xfId="3" applyFont="1" applyFill="1" applyBorder="1" applyAlignment="1" applyProtection="1">
      <alignment horizontal="center" vertical="center"/>
    </xf>
    <xf numFmtId="43" fontId="109" fillId="96" borderId="4" xfId="3" applyFont="1" applyFill="1" applyBorder="1" applyAlignment="1" applyProtection="1">
      <alignment horizontal="center" vertical="center"/>
    </xf>
    <xf numFmtId="169" fontId="97" fillId="20" borderId="40" xfId="503" applyNumberFormat="1" applyFont="1" applyFill="1" applyBorder="1" applyAlignment="1">
      <alignment horizontal="left" vertical="center"/>
    </xf>
    <xf numFmtId="169" fontId="98" fillId="98" borderId="40" xfId="0" applyNumberFormat="1" applyFont="1" applyFill="1" applyBorder="1" applyAlignment="1">
      <alignment horizontal="left" vertical="center"/>
    </xf>
    <xf numFmtId="169" fontId="98" fillId="95" borderId="40" xfId="0" applyNumberFormat="1" applyFont="1" applyFill="1" applyBorder="1" applyAlignment="1">
      <alignment horizontal="left" vertical="center"/>
    </xf>
    <xf numFmtId="169" fontId="45" fillId="2" borderId="2" xfId="503" applyNumberFormat="1" applyFont="1" applyFill="1" applyBorder="1" applyAlignment="1">
      <alignment horizontal="left" vertical="center"/>
    </xf>
    <xf numFmtId="169" fontId="110" fillId="2" borderId="2" xfId="503" applyNumberFormat="1" applyFont="1" applyFill="1" applyBorder="1" applyAlignment="1">
      <alignment horizontal="center" vertical="center"/>
    </xf>
    <xf numFmtId="169" fontId="110" fillId="2" borderId="4" xfId="503" applyNumberFormat="1" applyFont="1" applyFill="1" applyBorder="1" applyAlignment="1">
      <alignment horizontal="center" vertical="center"/>
    </xf>
    <xf numFmtId="169" fontId="53" fillId="100" borderId="40" xfId="0" applyNumberFormat="1" applyFont="1" applyFill="1" applyBorder="1" applyAlignment="1">
      <alignment horizontal="left" vertical="center"/>
    </xf>
    <xf numFmtId="43" fontId="108" fillId="31" borderId="2" xfId="3" applyFont="1" applyFill="1" applyBorder="1" applyAlignment="1" applyProtection="1">
      <alignment horizontal="center" vertical="center"/>
    </xf>
    <xf numFmtId="43" fontId="108" fillId="31" borderId="4" xfId="3" applyFont="1" applyFill="1" applyBorder="1" applyAlignment="1" applyProtection="1">
      <alignment horizontal="center" vertical="center"/>
    </xf>
    <xf numFmtId="43" fontId="108" fillId="97" borderId="2" xfId="3" applyFont="1" applyFill="1" applyBorder="1" applyAlignment="1" applyProtection="1">
      <alignment horizontal="center" vertical="center"/>
    </xf>
    <xf numFmtId="43" fontId="108" fillId="97" borderId="4" xfId="3" applyFont="1" applyFill="1" applyBorder="1" applyAlignment="1" applyProtection="1">
      <alignment horizontal="center" vertical="center"/>
    </xf>
    <xf numFmtId="169" fontId="98" fillId="97" borderId="40" xfId="0" applyNumberFormat="1" applyFont="1" applyFill="1" applyBorder="1" applyAlignment="1">
      <alignment horizontal="left" vertical="center"/>
    </xf>
    <xf numFmtId="0" fontId="98" fillId="0" borderId="2" xfId="503" applyFont="1" applyBorder="1" applyAlignment="1">
      <alignment horizontal="left" vertical="center"/>
    </xf>
    <xf numFmtId="0" fontId="98" fillId="0" borderId="3" xfId="503" applyFont="1" applyBorder="1" applyAlignment="1">
      <alignment horizontal="left" vertical="center"/>
    </xf>
    <xf numFmtId="0" fontId="98" fillId="0" borderId="4" xfId="503" applyFont="1" applyBorder="1" applyAlignment="1">
      <alignment horizontal="left" vertical="center"/>
    </xf>
    <xf numFmtId="169" fontId="53" fillId="35" borderId="2" xfId="503" applyNumberFormat="1" applyFont="1" applyFill="1" applyBorder="1" applyAlignment="1">
      <alignment horizontal="left" vertical="center"/>
    </xf>
    <xf numFmtId="169" fontId="53" fillId="35" borderId="3" xfId="503" applyNumberFormat="1" applyFont="1" applyFill="1" applyBorder="1" applyAlignment="1">
      <alignment horizontal="left" vertical="center"/>
    </xf>
    <xf numFmtId="169" fontId="53" fillId="35" borderId="4" xfId="503" applyNumberFormat="1" applyFont="1" applyFill="1" applyBorder="1" applyAlignment="1">
      <alignment horizontal="left" vertical="center"/>
    </xf>
    <xf numFmtId="169" fontId="112" fillId="35" borderId="2" xfId="503" applyNumberFormat="1" applyFont="1" applyFill="1" applyBorder="1" applyAlignment="1">
      <alignment horizontal="center" vertical="center"/>
    </xf>
    <xf numFmtId="169" fontId="112" fillId="35" borderId="4" xfId="503" applyNumberFormat="1" applyFont="1" applyFill="1" applyBorder="1" applyAlignment="1">
      <alignment horizontal="center" vertical="center"/>
    </xf>
    <xf numFmtId="169" fontId="109" fillId="35" borderId="2" xfId="503" applyNumberFormat="1" applyFont="1" applyFill="1" applyBorder="1" applyAlignment="1" applyProtection="1">
      <alignment horizontal="center" vertical="center"/>
      <protection locked="0"/>
    </xf>
    <xf numFmtId="169" fontId="109" fillId="35" borderId="4" xfId="503" applyNumberFormat="1" applyFont="1" applyFill="1" applyBorder="1" applyAlignment="1" applyProtection="1">
      <alignment horizontal="center" vertical="center"/>
      <protection locked="0"/>
    </xf>
    <xf numFmtId="43" fontId="110" fillId="21" borderId="2" xfId="3" applyFont="1" applyFill="1" applyBorder="1" applyAlignment="1">
      <alignment horizontal="right" vertical="center"/>
    </xf>
    <xf numFmtId="43" fontId="110" fillId="21" borderId="4" xfId="3" applyFont="1" applyFill="1" applyBorder="1" applyAlignment="1">
      <alignment horizontal="right" vertical="center"/>
    </xf>
    <xf numFmtId="169" fontId="96" fillId="34" borderId="2" xfId="503" applyNumberFormat="1" applyFont="1" applyFill="1" applyBorder="1" applyAlignment="1">
      <alignment horizontal="left" vertical="center"/>
    </xf>
    <xf numFmtId="169" fontId="96" fillId="20" borderId="2" xfId="503" applyNumberFormat="1" applyFont="1" applyFill="1" applyBorder="1" applyAlignment="1">
      <alignment horizontal="left" vertical="center"/>
    </xf>
    <xf numFmtId="169" fontId="96" fillId="20" borderId="3" xfId="503" applyNumberFormat="1" applyFont="1" applyFill="1" applyBorder="1" applyAlignment="1">
      <alignment horizontal="left" vertical="center"/>
    </xf>
    <xf numFmtId="169" fontId="96" fillId="20" borderId="4" xfId="503" applyNumberFormat="1" applyFont="1" applyFill="1" applyBorder="1" applyAlignment="1">
      <alignment horizontal="left" vertical="center"/>
    </xf>
    <xf numFmtId="0" fontId="113" fillId="0" borderId="15" xfId="503" applyFont="1" applyBorder="1" applyAlignment="1">
      <alignment horizontal="center" vertical="center"/>
    </xf>
    <xf numFmtId="0" fontId="113" fillId="0" borderId="17" xfId="503" applyFont="1" applyBorder="1" applyAlignment="1">
      <alignment horizontal="center" vertical="center"/>
    </xf>
    <xf numFmtId="169" fontId="45" fillId="21" borderId="2" xfId="503" applyNumberFormat="1" applyFont="1" applyFill="1" applyBorder="1" applyAlignment="1">
      <alignment horizontal="center" vertical="center"/>
    </xf>
    <xf numFmtId="169" fontId="45" fillId="21" borderId="4" xfId="503" applyNumberFormat="1" applyFont="1" applyFill="1" applyBorder="1" applyAlignment="1">
      <alignment horizontal="center" vertical="center"/>
    </xf>
    <xf numFmtId="0" fontId="94" fillId="0" borderId="2" xfId="503" applyFont="1" applyBorder="1" applyAlignment="1">
      <alignment horizontal="left" vertical="center"/>
    </xf>
    <xf numFmtId="0" fontId="94" fillId="0" borderId="3" xfId="503" applyFont="1" applyBorder="1" applyAlignment="1">
      <alignment horizontal="left" vertical="center"/>
    </xf>
    <xf numFmtId="0" fontId="94" fillId="0" borderId="4" xfId="503" applyFont="1" applyBorder="1" applyAlignment="1">
      <alignment horizontal="left" vertical="center"/>
    </xf>
    <xf numFmtId="0" fontId="45" fillId="21" borderId="2" xfId="503" applyFont="1" applyFill="1" applyBorder="1" applyAlignment="1">
      <alignment horizontal="left" vertical="center"/>
    </xf>
    <xf numFmtId="0" fontId="45" fillId="21" borderId="3" xfId="503" applyFont="1" applyFill="1" applyBorder="1" applyAlignment="1">
      <alignment horizontal="left" vertical="center"/>
    </xf>
    <xf numFmtId="0" fontId="45" fillId="21" borderId="4" xfId="503" applyFont="1" applyFill="1" applyBorder="1" applyAlignment="1">
      <alignment horizontal="left" vertical="center"/>
    </xf>
    <xf numFmtId="0" fontId="76" fillId="0" borderId="21" xfId="503" applyBorder="1" applyAlignment="1">
      <alignment horizontal="center" vertical="center"/>
    </xf>
    <xf numFmtId="0" fontId="76" fillId="0" borderId="19" xfId="503" applyBorder="1" applyAlignment="1">
      <alignment horizontal="center" vertical="center"/>
    </xf>
    <xf numFmtId="0" fontId="45" fillId="21" borderId="8" xfId="503" applyFont="1" applyFill="1" applyBorder="1" applyAlignment="1">
      <alignment horizontal="center" vertical="center"/>
    </xf>
    <xf numFmtId="0" fontId="45" fillId="21" borderId="9" xfId="503" applyFont="1" applyFill="1" applyBorder="1" applyAlignment="1">
      <alignment horizontal="center" vertical="center"/>
    </xf>
    <xf numFmtId="0" fontId="45" fillId="21" borderId="18" xfId="503" applyFont="1" applyFill="1" applyBorder="1" applyAlignment="1">
      <alignment horizontal="center" vertical="center"/>
    </xf>
    <xf numFmtId="169" fontId="45" fillId="21" borderId="8" xfId="503" applyNumberFormat="1" applyFont="1" applyFill="1" applyBorder="1" applyAlignment="1">
      <alignment horizontal="center" vertical="center"/>
    </xf>
    <xf numFmtId="169" fontId="45" fillId="21" borderId="18" xfId="503" applyNumberFormat="1" applyFont="1" applyFill="1" applyBorder="1" applyAlignment="1">
      <alignment horizontal="center" vertical="center"/>
    </xf>
    <xf numFmtId="0" fontId="97" fillId="0" borderId="2" xfId="503" applyFont="1" applyBorder="1" applyAlignment="1">
      <alignment horizontal="left" vertical="center" wrapText="1"/>
    </xf>
    <xf numFmtId="0" fontId="97" fillId="0" borderId="3" xfId="503" applyFont="1" applyBorder="1" applyAlignment="1">
      <alignment horizontal="left" vertical="center" wrapText="1"/>
    </xf>
    <xf numFmtId="0" fontId="97" fillId="0" borderId="4" xfId="503" applyFont="1" applyBorder="1" applyAlignment="1">
      <alignment horizontal="left" vertical="center" wrapText="1"/>
    </xf>
    <xf numFmtId="169" fontId="106" fillId="0" borderId="44" xfId="0" applyNumberFormat="1" applyFont="1" applyBorder="1" applyAlignment="1" applyProtection="1">
      <alignment horizontal="center" vertical="center" wrapText="1"/>
      <protection locked="0"/>
    </xf>
    <xf numFmtId="169" fontId="106" fillId="0" borderId="45" xfId="0" applyNumberFormat="1" applyFont="1" applyBorder="1" applyAlignment="1" applyProtection="1">
      <alignment horizontal="center" vertical="center" wrapText="1"/>
      <protection locked="0"/>
    </xf>
    <xf numFmtId="169" fontId="106" fillId="0" borderId="43" xfId="0" applyNumberFormat="1" applyFont="1" applyBorder="1" applyAlignment="1" applyProtection="1">
      <alignment horizontal="center" vertical="center" wrapText="1"/>
      <protection locked="0"/>
    </xf>
    <xf numFmtId="169" fontId="106" fillId="0" borderId="42" xfId="0" applyNumberFormat="1" applyFont="1" applyBorder="1" applyAlignment="1" applyProtection="1">
      <alignment horizontal="center" vertical="center" wrapText="1"/>
      <protection locked="0"/>
    </xf>
    <xf numFmtId="0" fontId="97" fillId="0" borderId="2" xfId="503" applyFont="1" applyBorder="1" applyAlignment="1">
      <alignment horizontal="left" vertical="center"/>
    </xf>
    <xf numFmtId="0" fontId="97" fillId="0" borderId="3" xfId="503" applyFont="1" applyBorder="1" applyAlignment="1">
      <alignment horizontal="left" vertical="center"/>
    </xf>
    <xf numFmtId="0" fontId="97" fillId="0" borderId="4" xfId="503" applyFont="1" applyBorder="1" applyAlignment="1">
      <alignment horizontal="left" vertical="center"/>
    </xf>
    <xf numFmtId="169" fontId="106" fillId="0" borderId="46" xfId="0" applyNumberFormat="1" applyFont="1" applyBorder="1" applyAlignment="1" applyProtection="1">
      <alignment horizontal="center" vertical="center" wrapText="1"/>
      <protection locked="0"/>
    </xf>
    <xf numFmtId="169" fontId="106" fillId="0" borderId="47" xfId="0" applyNumberFormat="1" applyFont="1" applyBorder="1" applyAlignment="1" applyProtection="1">
      <alignment horizontal="center" vertical="center" wrapText="1"/>
      <protection locked="0"/>
    </xf>
    <xf numFmtId="0" fontId="114" fillId="0" borderId="0" xfId="503" applyFont="1" applyAlignment="1">
      <alignment horizontal="left" vertical="center" wrapText="1"/>
    </xf>
    <xf numFmtId="0" fontId="97" fillId="0" borderId="19" xfId="503" applyFont="1" applyBorder="1" applyAlignment="1">
      <alignment horizontal="center" vertical="center"/>
    </xf>
    <xf numFmtId="0" fontId="97" fillId="0" borderId="20" xfId="503" applyFont="1" applyBorder="1" applyAlignment="1">
      <alignment horizontal="center" vertical="center"/>
    </xf>
    <xf numFmtId="0" fontId="54" fillId="0" borderId="0" xfId="503" applyFont="1" applyAlignment="1" applyProtection="1">
      <alignment horizontal="center" vertical="center"/>
      <protection locked="0"/>
    </xf>
    <xf numFmtId="0" fontId="97" fillId="0" borderId="0" xfId="503" applyFont="1" applyAlignment="1">
      <alignment horizontal="center" vertical="center"/>
    </xf>
    <xf numFmtId="0" fontId="97" fillId="0" borderId="17" xfId="503" applyFont="1" applyBorder="1" applyAlignment="1">
      <alignment horizontal="center" vertical="center"/>
    </xf>
    <xf numFmtId="0" fontId="96" fillId="0" borderId="9" xfId="503" applyFont="1" applyBorder="1" applyAlignment="1">
      <alignment horizontal="center" vertical="top" wrapText="1"/>
    </xf>
    <xf numFmtId="0" fontId="96" fillId="0" borderId="18" xfId="503" applyFont="1" applyBorder="1" applyAlignment="1">
      <alignment horizontal="center" vertical="top" wrapText="1"/>
    </xf>
    <xf numFmtId="0" fontId="76" fillId="0" borderId="5" xfId="503" applyBorder="1" applyAlignment="1">
      <alignment horizontal="center" vertical="center" wrapText="1"/>
    </xf>
    <xf numFmtId="0" fontId="76" fillId="0" borderId="6" xfId="503" applyBorder="1" applyAlignment="1">
      <alignment horizontal="center" vertical="center" wrapText="1"/>
    </xf>
    <xf numFmtId="0" fontId="76" fillId="0" borderId="7" xfId="503" applyBorder="1" applyAlignment="1">
      <alignment horizontal="center" vertical="center" wrapText="1"/>
    </xf>
    <xf numFmtId="0" fontId="65" fillId="21" borderId="5" xfId="503" applyFont="1" applyFill="1" applyBorder="1" applyAlignment="1" applyProtection="1">
      <alignment horizontal="center" vertical="center" wrapText="1"/>
      <protection locked="0"/>
    </xf>
    <xf numFmtId="0" fontId="65" fillId="21" borderId="7" xfId="503" applyFont="1" applyFill="1" applyBorder="1" applyAlignment="1" applyProtection="1">
      <alignment horizontal="center" vertical="center" wrapText="1"/>
      <protection locked="0"/>
    </xf>
    <xf numFmtId="49" fontId="39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9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503" applyFont="1" applyBorder="1" applyAlignment="1" applyProtection="1">
      <alignment horizontal="center" vertical="center"/>
      <protection locked="0"/>
    </xf>
    <xf numFmtId="0" fontId="104" fillId="0" borderId="7" xfId="503" applyFont="1" applyBorder="1" applyAlignment="1" applyProtection="1">
      <alignment horizontal="center" vertical="center"/>
      <protection locked="0"/>
    </xf>
    <xf numFmtId="169" fontId="45" fillId="21" borderId="21" xfId="503" applyNumberFormat="1" applyFont="1" applyFill="1" applyBorder="1" applyAlignment="1">
      <alignment horizontal="center" vertical="center"/>
    </xf>
    <xf numFmtId="169" fontId="45" fillId="21" borderId="20" xfId="503" applyNumberFormat="1" applyFont="1" applyFill="1" applyBorder="1" applyAlignment="1">
      <alignment horizontal="center" vertical="center"/>
    </xf>
    <xf numFmtId="169" fontId="181" fillId="97" borderId="40" xfId="0" applyNumberFormat="1" applyFont="1" applyFill="1" applyBorder="1" applyAlignment="1">
      <alignment horizontal="left" vertical="center"/>
    </xf>
    <xf numFmtId="43" fontId="184" fillId="97" borderId="2" xfId="3" applyFont="1" applyFill="1" applyBorder="1" applyAlignment="1" applyProtection="1">
      <alignment horizontal="center" vertical="center"/>
    </xf>
    <xf numFmtId="43" fontId="184" fillId="97" borderId="4" xfId="3" applyFont="1" applyFill="1" applyBorder="1" applyAlignment="1" applyProtection="1">
      <alignment horizontal="center" vertical="center"/>
    </xf>
    <xf numFmtId="169" fontId="183" fillId="97" borderId="40" xfId="503" applyNumberFormat="1" applyFont="1" applyFill="1" applyBorder="1" applyAlignment="1">
      <alignment horizontal="left" vertical="center"/>
    </xf>
    <xf numFmtId="43" fontId="108" fillId="0" borderId="2" xfId="3" applyFont="1" applyBorder="1" applyAlignment="1" applyProtection="1">
      <alignment horizontal="center" vertical="center" wrapText="1"/>
      <protection locked="0"/>
    </xf>
    <xf numFmtId="43" fontId="108" fillId="0" borderId="4" xfId="3" applyFont="1" applyBorder="1" applyAlignment="1" applyProtection="1">
      <alignment horizontal="center" vertical="center" wrapText="1"/>
      <protection locked="0"/>
    </xf>
    <xf numFmtId="169" fontId="34" fillId="0" borderId="0" xfId="503" applyNumberFormat="1" applyFont="1" applyAlignment="1" applyProtection="1">
      <alignment horizontal="center" vertical="center" wrapText="1"/>
      <protection locked="0"/>
    </xf>
    <xf numFmtId="169" fontId="35" fillId="0" borderId="0" xfId="503" applyNumberFormat="1" applyFont="1" applyAlignment="1" applyProtection="1">
      <alignment horizontal="center" vertical="center" wrapText="1"/>
      <protection locked="0"/>
    </xf>
    <xf numFmtId="0" fontId="157" fillId="10" borderId="1" xfId="0" applyFont="1" applyFill="1" applyBorder="1" applyAlignment="1" applyProtection="1">
      <alignment horizontal="center" vertical="center" wrapText="1"/>
      <protection locked="0"/>
    </xf>
    <xf numFmtId="0" fontId="157" fillId="10" borderId="1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wrapText="1"/>
      <protection locked="0"/>
    </xf>
    <xf numFmtId="0" fontId="48" fillId="11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wrapText="1"/>
    </xf>
    <xf numFmtId="0" fontId="48" fillId="11" borderId="1" xfId="0" applyFont="1" applyFill="1" applyBorder="1" applyAlignment="1">
      <alignment horizontal="center"/>
    </xf>
    <xf numFmtId="0" fontId="47" fillId="0" borderId="0" xfId="0" applyFont="1" applyAlignment="1" applyProtection="1">
      <alignment horizontal="left"/>
      <protection locked="0"/>
    </xf>
    <xf numFmtId="0" fontId="45" fillId="10" borderId="1" xfId="0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horizontal="center" wrapText="1"/>
    </xf>
    <xf numFmtId="0" fontId="45" fillId="10" borderId="3" xfId="0" applyFont="1" applyFill="1" applyBorder="1" applyAlignment="1">
      <alignment horizontal="center" wrapText="1"/>
    </xf>
    <xf numFmtId="0" fontId="45" fillId="13" borderId="1" xfId="0" applyFont="1" applyFill="1" applyBorder="1" applyAlignment="1">
      <alignment horizontal="center" vertical="center" wrapText="1"/>
    </xf>
    <xf numFmtId="44" fontId="49" fillId="12" borderId="5" xfId="10" applyFont="1" applyFill="1" applyBorder="1" applyAlignment="1" applyProtection="1">
      <alignment horizontal="center"/>
    </xf>
    <xf numFmtId="44" fontId="49" fillId="12" borderId="6" xfId="10" applyFont="1" applyFill="1" applyBorder="1" applyAlignment="1" applyProtection="1">
      <alignment horizontal="center"/>
    </xf>
    <xf numFmtId="44" fontId="49" fillId="12" borderId="7" xfId="10" applyFont="1" applyFill="1" applyBorder="1" applyAlignment="1" applyProtection="1">
      <alignment horizontal="center"/>
    </xf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9" fillId="16" borderId="0" xfId="0" applyFont="1" applyFill="1" applyAlignment="1">
      <alignment horizontal="left"/>
    </xf>
    <xf numFmtId="0" fontId="45" fillId="10" borderId="1" xfId="0" applyFont="1" applyFill="1" applyBorder="1" applyAlignment="1">
      <alignment horizontal="center"/>
    </xf>
    <xf numFmtId="0" fontId="65" fillId="13" borderId="1" xfId="533" applyFont="1" applyFill="1" applyBorder="1" applyAlignment="1" applyProtection="1">
      <alignment horizontal="center" vertical="center" wrapText="1"/>
      <protection locked="0"/>
    </xf>
    <xf numFmtId="171" fontId="52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533" applyFont="1" applyBorder="1" applyAlignment="1" applyProtection="1">
      <alignment horizontal="center" wrapText="1"/>
      <protection locked="0"/>
    </xf>
    <xf numFmtId="49" fontId="74" fillId="0" borderId="1" xfId="533" applyNumberFormat="1" applyFont="1" applyBorder="1" applyAlignment="1" applyProtection="1">
      <alignment horizontal="center" vertical="center"/>
      <protection locked="0"/>
    </xf>
    <xf numFmtId="169" fontId="34" fillId="0" borderId="0" xfId="503" applyNumberFormat="1" applyFont="1" applyAlignment="1" applyProtection="1">
      <alignment horizontal="center" vertical="center"/>
      <protection locked="0"/>
    </xf>
    <xf numFmtId="171" fontId="52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52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52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5" fillId="13" borderId="2" xfId="533" applyFont="1" applyFill="1" applyBorder="1" applyAlignment="1" applyProtection="1">
      <alignment horizontal="center" vertical="center" wrapText="1"/>
      <protection locked="0"/>
    </xf>
    <xf numFmtId="0" fontId="65" fillId="13" borderId="3" xfId="533" applyFont="1" applyFill="1" applyBorder="1" applyAlignment="1" applyProtection="1">
      <alignment horizontal="center" vertical="center" wrapText="1"/>
      <protection locked="0"/>
    </xf>
    <xf numFmtId="0" fontId="65" fillId="13" borderId="4" xfId="533" applyFont="1" applyFill="1" applyBorder="1" applyAlignment="1" applyProtection="1">
      <alignment horizontal="center" vertical="center" wrapText="1"/>
      <protection locked="0"/>
    </xf>
    <xf numFmtId="0" fontId="70" fillId="0" borderId="0" xfId="533" applyFont="1" applyBorder="1" applyAlignment="1" applyProtection="1">
      <alignment horizontal="right"/>
      <protection locked="0"/>
    </xf>
    <xf numFmtId="0" fontId="70" fillId="0" borderId="14" xfId="533" applyFont="1" applyBorder="1" applyAlignment="1" applyProtection="1">
      <alignment horizontal="left"/>
    </xf>
    <xf numFmtId="0" fontId="69" fillId="0" borderId="0" xfId="533" applyFont="1" applyBorder="1" applyAlignment="1" applyProtection="1">
      <alignment horizontal="center" wrapText="1"/>
      <protection locked="0"/>
    </xf>
    <xf numFmtId="0" fontId="65" fillId="13" borderId="12" xfId="533" applyFont="1" applyFill="1" applyBorder="1" applyAlignment="1" applyProtection="1">
      <alignment horizontal="center" vertical="center" wrapText="1"/>
      <protection locked="0"/>
    </xf>
    <xf numFmtId="0" fontId="65" fillId="13" borderId="13" xfId="533" applyFont="1" applyFill="1" applyBorder="1" applyAlignment="1" applyProtection="1">
      <alignment horizontal="center" vertical="center" wrapText="1"/>
      <protection locked="0"/>
    </xf>
    <xf numFmtId="0" fontId="65" fillId="13" borderId="1" xfId="533" applyFont="1" applyFill="1" applyBorder="1" applyAlignment="1" applyProtection="1">
      <alignment horizontal="center" vertical="top" wrapText="1"/>
      <protection locked="0"/>
    </xf>
    <xf numFmtId="0" fontId="34" fillId="0" borderId="2" xfId="533" applyFont="1" applyBorder="1" applyAlignment="1" applyProtection="1">
      <alignment horizontal="center" vertical="top" wrapText="1"/>
      <protection locked="0"/>
    </xf>
    <xf numFmtId="0" fontId="34" fillId="0" borderId="3" xfId="533" applyFont="1" applyBorder="1" applyAlignment="1" applyProtection="1">
      <alignment horizontal="center" vertical="top" wrapText="1"/>
      <protection locked="0"/>
    </xf>
    <xf numFmtId="0" fontId="34" fillId="0" borderId="4" xfId="533" applyFont="1" applyBorder="1" applyAlignment="1" applyProtection="1">
      <alignment horizontal="center" vertical="top" wrapText="1"/>
      <protection locked="0"/>
    </xf>
    <xf numFmtId="2" fontId="195" fillId="20" borderId="49" xfId="2158" applyNumberFormat="1" applyFont="1" applyFill="1" applyBorder="1" applyAlignment="1" applyProtection="1">
      <alignment horizontal="center" vertical="center"/>
    </xf>
    <xf numFmtId="0" fontId="193" fillId="0" borderId="52" xfId="2157" applyFont="1" applyBorder="1" applyAlignment="1">
      <alignment horizontal="center" vertical="center"/>
    </xf>
    <xf numFmtId="0" fontId="194" fillId="20" borderId="49" xfId="2157" applyFont="1" applyFill="1" applyBorder="1" applyAlignment="1">
      <alignment horizontal="center" vertical="center"/>
    </xf>
    <xf numFmtId="0" fontId="193" fillId="0" borderId="53" xfId="2157" applyFont="1" applyBorder="1" applyAlignment="1">
      <alignment horizontal="center" vertical="center"/>
    </xf>
    <xf numFmtId="0" fontId="194" fillId="20" borderId="40" xfId="2157" applyFont="1" applyFill="1" applyBorder="1" applyAlignment="1">
      <alignment horizontal="center" vertical="center"/>
    </xf>
    <xf numFmtId="49" fontId="194" fillId="20" borderId="54" xfId="2157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wrapText="1"/>
      <protection locked="0"/>
    </xf>
    <xf numFmtId="0" fontId="100" fillId="13" borderId="1" xfId="0" applyFont="1" applyFill="1" applyBorder="1" applyAlignment="1" applyProtection="1">
      <alignment horizontal="right"/>
      <protection locked="0"/>
    </xf>
    <xf numFmtId="0" fontId="100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02" fillId="0" borderId="0" xfId="0" applyFont="1" applyAlignment="1" applyProtection="1">
      <alignment horizontal="center" wrapText="1"/>
      <protection locked="0"/>
    </xf>
    <xf numFmtId="0" fontId="99" fillId="13" borderId="15" xfId="0" applyFont="1" applyFill="1" applyBorder="1" applyAlignment="1" applyProtection="1">
      <alignment horizontal="center" wrapText="1"/>
      <protection locked="0"/>
    </xf>
    <xf numFmtId="0" fontId="149" fillId="13" borderId="0" xfId="0" applyFont="1" applyFill="1" applyAlignment="1" applyProtection="1">
      <alignment horizontal="center" wrapText="1"/>
      <protection locked="0"/>
    </xf>
    <xf numFmtId="0" fontId="150" fillId="13" borderId="16" xfId="0" applyFont="1" applyFill="1" applyBorder="1" applyAlignment="1" applyProtection="1">
      <alignment horizontal="center" wrapText="1"/>
      <protection locked="0"/>
    </xf>
    <xf numFmtId="0" fontId="150" fillId="13" borderId="0" xfId="0" applyFont="1" applyFill="1" applyAlignment="1" applyProtection="1">
      <alignment horizontal="center" wrapText="1"/>
      <protection locked="0"/>
    </xf>
    <xf numFmtId="0" fontId="100" fillId="13" borderId="1" xfId="0" applyFont="1" applyFill="1" applyBorder="1" applyAlignment="1">
      <alignment horizontal="right"/>
    </xf>
    <xf numFmtId="0" fontId="99" fillId="13" borderId="0" xfId="0" applyFont="1" applyFill="1" applyAlignment="1" applyProtection="1">
      <alignment horizontal="center" wrapText="1"/>
      <protection locked="0"/>
    </xf>
    <xf numFmtId="0" fontId="100" fillId="13" borderId="16" xfId="0" applyFont="1" applyFill="1" applyBorder="1" applyAlignment="1" applyProtection="1">
      <alignment horizontal="center" wrapText="1"/>
      <protection locked="0"/>
    </xf>
    <xf numFmtId="0" fontId="100" fillId="13" borderId="0" xfId="0" applyFont="1" applyFill="1" applyAlignment="1" applyProtection="1">
      <alignment horizontal="center" wrapText="1"/>
      <protection locked="0"/>
    </xf>
    <xf numFmtId="169" fontId="54" fillId="0" borderId="0" xfId="503" applyNumberFormat="1" applyFont="1" applyAlignment="1" applyProtection="1">
      <alignment horizontal="center" vertical="center" wrapText="1"/>
      <protection locked="0"/>
    </xf>
    <xf numFmtId="49" fontId="57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5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38" fillId="29" borderId="1" xfId="478" applyNumberFormat="1" applyFont="1" applyFill="1" applyBorder="1" applyAlignment="1">
      <alignment horizontal="center" vertical="center" wrapText="1"/>
    </xf>
    <xf numFmtId="0" fontId="93" fillId="0" borderId="0" xfId="465" applyFont="1" applyAlignment="1" applyProtection="1">
      <alignment horizontal="center" wrapText="1"/>
      <protection locked="0"/>
    </xf>
    <xf numFmtId="49" fontId="152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6" fillId="29" borderId="1" xfId="3" applyNumberFormat="1" applyFont="1" applyFill="1" applyBorder="1" applyAlignment="1" applyProtection="1">
      <alignment horizontal="center" vertical="center" wrapText="1"/>
    </xf>
    <xf numFmtId="0" fontId="45" fillId="32" borderId="40" xfId="507" applyFont="1" applyFill="1" applyBorder="1" applyAlignment="1">
      <alignment horizontal="left" wrapText="1"/>
    </xf>
    <xf numFmtId="169" fontId="34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4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5" fillId="32" borderId="40" xfId="507" applyFont="1" applyFill="1" applyBorder="1" applyAlignment="1" applyProtection="1">
      <alignment horizontal="center" wrapText="1"/>
      <protection locked="0"/>
    </xf>
    <xf numFmtId="0" fontId="45" fillId="32" borderId="40" xfId="507" applyFont="1" applyFill="1" applyBorder="1" applyAlignment="1" applyProtection="1">
      <alignment horizontal="left" wrapText="1"/>
      <protection locked="0"/>
    </xf>
    <xf numFmtId="0" fontId="95" fillId="0" borderId="0" xfId="507" applyFont="1" applyAlignment="1" applyProtection="1">
      <alignment horizontal="center" vertical="center" wrapText="1"/>
      <protection locked="0"/>
    </xf>
    <xf numFmtId="0" fontId="45" fillId="32" borderId="40" xfId="507" applyFont="1" applyFill="1" applyBorder="1" applyAlignment="1">
      <alignment horizontal="left" vertical="center" wrapText="1"/>
    </xf>
    <xf numFmtId="169" fontId="54" fillId="0" borderId="0" xfId="503" applyNumberFormat="1" applyFont="1" applyAlignment="1" applyProtection="1">
      <alignment horizontal="center" vertical="center"/>
      <protection locked="0"/>
    </xf>
    <xf numFmtId="0" fontId="57" fillId="21" borderId="2" xfId="503" applyFont="1" applyFill="1" applyBorder="1" applyAlignment="1" applyProtection="1">
      <alignment horizontal="center" vertical="center"/>
      <protection locked="0"/>
    </xf>
    <xf numFmtId="0" fontId="57" fillId="21" borderId="3" xfId="503" applyFont="1" applyFill="1" applyBorder="1" applyAlignment="1" applyProtection="1">
      <alignment horizontal="center" vertical="center"/>
      <protection locked="0"/>
    </xf>
    <xf numFmtId="0" fontId="65" fillId="21" borderId="3" xfId="503" applyFont="1" applyFill="1" applyBorder="1" applyAlignment="1" applyProtection="1">
      <alignment horizontal="center" vertical="center"/>
      <protection locked="0"/>
    </xf>
    <xf numFmtId="0" fontId="42" fillId="0" borderId="0" xfId="507" applyFont="1" applyAlignment="1" applyProtection="1">
      <alignment horizontal="center" wrapText="1"/>
      <protection locked="0"/>
    </xf>
    <xf numFmtId="0" fontId="45" fillId="32" borderId="40" xfId="507" applyFont="1" applyFill="1" applyBorder="1" applyAlignment="1" applyProtection="1">
      <alignment horizontal="left" vertical="center" wrapText="1"/>
      <protection locked="0"/>
    </xf>
    <xf numFmtId="0" fontId="57" fillId="13" borderId="1" xfId="533" applyFont="1" applyFill="1" applyBorder="1" applyAlignment="1" applyProtection="1">
      <alignment horizontal="center" vertical="center" wrapText="1"/>
      <protection locked="0"/>
    </xf>
    <xf numFmtId="171" fontId="52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58" fillId="13" borderId="1" xfId="533" applyFont="1" applyFill="1" applyBorder="1" applyAlignment="1" applyProtection="1">
      <alignment horizontal="center" vertical="center" wrapText="1"/>
      <protection locked="0"/>
    </xf>
    <xf numFmtId="0" fontId="59" fillId="0" borderId="2" xfId="533" applyFont="1" applyBorder="1" applyAlignment="1" applyProtection="1">
      <alignment horizontal="center" wrapText="1"/>
      <protection locked="0"/>
    </xf>
    <xf numFmtId="0" fontId="59" fillId="0" borderId="3" xfId="533" applyFont="1" applyBorder="1" applyAlignment="1" applyProtection="1">
      <alignment horizontal="center" wrapText="1"/>
      <protection locked="0"/>
    </xf>
    <xf numFmtId="0" fontId="59" fillId="0" borderId="4" xfId="533" applyFont="1" applyBorder="1" applyAlignment="1" applyProtection="1">
      <alignment horizontal="center" wrapText="1"/>
      <protection locked="0"/>
    </xf>
    <xf numFmtId="49" fontId="64" fillId="0" borderId="1" xfId="533" applyNumberFormat="1" applyFont="1" applyBorder="1" applyAlignment="1" applyProtection="1">
      <alignment horizontal="center" vertical="center"/>
      <protection locked="0"/>
    </xf>
    <xf numFmtId="0" fontId="58" fillId="21" borderId="8" xfId="533" applyFont="1" applyFill="1" applyBorder="1" applyAlignment="1" applyProtection="1">
      <alignment horizontal="center" vertical="center" wrapText="1"/>
      <protection locked="0"/>
    </xf>
    <xf numFmtId="0" fontId="58" fillId="21" borderId="9" xfId="533" applyFont="1" applyFill="1" applyBorder="1" applyAlignment="1" applyProtection="1">
      <alignment horizontal="center" vertical="center" wrapText="1"/>
      <protection locked="0"/>
    </xf>
    <xf numFmtId="0" fontId="54" fillId="23" borderId="1" xfId="533" applyFont="1" applyFill="1" applyBorder="1" applyAlignment="1" applyProtection="1">
      <alignment horizontal="right" vertical="center"/>
    </xf>
    <xf numFmtId="0" fontId="40" fillId="27" borderId="10" xfId="533" applyFont="1" applyFill="1" applyBorder="1" applyAlignment="1" applyProtection="1">
      <alignment horizontal="right" vertical="center"/>
    </xf>
    <xf numFmtId="0" fontId="54" fillId="22" borderId="1" xfId="533" applyFont="1" applyFill="1" applyBorder="1" applyAlignment="1" applyProtection="1">
      <alignment horizontal="center" vertical="center" wrapText="1"/>
    </xf>
    <xf numFmtId="0" fontId="54" fillId="23" borderId="1" xfId="533" applyFont="1" applyFill="1" applyBorder="1" applyAlignment="1" applyProtection="1">
      <alignment horizontal="center" vertical="center" wrapText="1"/>
    </xf>
    <xf numFmtId="0" fontId="54" fillId="24" borderId="1" xfId="533" applyFont="1" applyFill="1" applyBorder="1" applyAlignment="1" applyProtection="1">
      <alignment horizontal="center" vertical="center" textRotation="90"/>
    </xf>
    <xf numFmtId="0" fontId="63" fillId="25" borderId="1" xfId="533" applyFont="1" applyFill="1" applyBorder="1" applyAlignment="1" applyProtection="1">
      <alignment horizontal="center" vertical="center" textRotation="90" wrapText="1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169" fontId="190" fillId="0" borderId="0" xfId="503" applyNumberFormat="1" applyFont="1" applyAlignment="1" applyProtection="1">
      <alignment horizontal="center" vertical="center" wrapText="1"/>
      <protection locked="0"/>
    </xf>
    <xf numFmtId="0" fontId="189" fillId="13" borderId="15" xfId="0" applyFont="1" applyFill="1" applyBorder="1" applyAlignment="1" applyProtection="1">
      <alignment horizontal="center" wrapText="1"/>
      <protection locked="0"/>
    </xf>
    <xf numFmtId="0" fontId="189" fillId="13" borderId="0" xfId="0" applyFont="1" applyFill="1" applyAlignment="1" applyProtection="1">
      <alignment horizontal="center" wrapText="1"/>
      <protection locked="0"/>
    </xf>
    <xf numFmtId="0" fontId="52" fillId="13" borderId="2" xfId="0" applyFont="1" applyFill="1" applyBorder="1" applyAlignment="1">
      <alignment horizontal="right" wrapText="1"/>
    </xf>
    <xf numFmtId="0" fontId="52" fillId="13" borderId="3" xfId="0" applyFont="1" applyFill="1" applyBorder="1" applyAlignment="1">
      <alignment horizontal="right" wrapText="1"/>
    </xf>
    <xf numFmtId="0" fontId="52" fillId="13" borderId="20" xfId="0" applyFont="1" applyFill="1" applyBorder="1" applyAlignment="1">
      <alignment horizontal="right" wrapText="1"/>
    </xf>
    <xf numFmtId="0" fontId="191" fillId="2" borderId="2" xfId="0" applyFont="1" applyFill="1" applyBorder="1" applyAlignment="1" applyProtection="1">
      <alignment horizontal="center" vertical="center" wrapText="1"/>
      <protection locked="0"/>
    </xf>
    <xf numFmtId="0" fontId="191" fillId="2" borderId="3" xfId="0" applyFont="1" applyFill="1" applyBorder="1" applyAlignment="1" applyProtection="1">
      <alignment horizontal="center" vertical="center" wrapText="1"/>
      <protection locked="0"/>
    </xf>
    <xf numFmtId="0" fontId="191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2" xfId="0" applyFont="1" applyFill="1" applyBorder="1" applyAlignment="1" applyProtection="1">
      <alignment horizontal="center" vertical="center" wrapText="1"/>
      <protection locked="0"/>
    </xf>
    <xf numFmtId="0" fontId="36" fillId="2" borderId="3" xfId="0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wrapText="1"/>
    </xf>
    <xf numFmtId="0" fontId="42" fillId="9" borderId="3" xfId="0" applyFont="1" applyFill="1" applyBorder="1" applyAlignment="1">
      <alignment horizontal="center" wrapText="1"/>
    </xf>
    <xf numFmtId="0" fontId="42" fillId="9" borderId="4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left" wrapText="1"/>
    </xf>
    <xf numFmtId="0" fontId="42" fillId="0" borderId="3" xfId="0" applyFont="1" applyBorder="1" applyAlignment="1">
      <alignment horizontal="left" wrapText="1"/>
    </xf>
    <xf numFmtId="0" fontId="42" fillId="0" borderId="4" xfId="0" applyFont="1" applyBorder="1" applyAlignment="1">
      <alignment horizontal="left" wrapText="1"/>
    </xf>
    <xf numFmtId="0" fontId="40" fillId="7" borderId="21" xfId="0" applyFont="1" applyFill="1" applyBorder="1" applyAlignment="1">
      <alignment horizontal="center" vertical="center" wrapText="1"/>
    </xf>
    <xf numFmtId="0" fontId="40" fillId="7" borderId="15" xfId="0" applyFont="1" applyFill="1" applyBorder="1" applyAlignment="1">
      <alignment horizontal="center" vertical="center" wrapText="1"/>
    </xf>
    <xf numFmtId="0" fontId="40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>
      <alignment horizontal="center" vertical="center" wrapText="1"/>
    </xf>
    <xf numFmtId="0" fontId="58" fillId="4" borderId="5" xfId="0" applyFont="1" applyFill="1" applyBorder="1" applyAlignment="1">
      <alignment horizontal="center" vertical="center" wrapText="1"/>
    </xf>
    <xf numFmtId="0" fontId="58" fillId="4" borderId="6" xfId="0" applyFont="1" applyFill="1" applyBorder="1" applyAlignment="1">
      <alignment horizontal="center" vertical="center"/>
    </xf>
    <xf numFmtId="0" fontId="58" fillId="4" borderId="19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 wrapText="1"/>
    </xf>
    <xf numFmtId="0" fontId="58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vO5IEuXaYhP587wNc-DB0qO48Z1j-C/view?usp=sharing" TargetMode="External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abSelected="1" topLeftCell="A205" zoomScale="90" zoomScaleNormal="90" workbookViewId="0">
      <selection activeCell="D211" sqref="D211:E211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949"/>
      <c r="B1" s="775" t="s">
        <v>0</v>
      </c>
      <c r="C1" s="776"/>
      <c r="D1" s="777" t="s">
        <v>406</v>
      </c>
      <c r="E1" s="778"/>
      <c r="F1" s="119"/>
      <c r="G1" s="119"/>
      <c r="H1" s="119"/>
    </row>
    <row r="2" spans="1:10" ht="21" customHeight="1">
      <c r="A2" s="950"/>
      <c r="B2" s="779" t="s">
        <v>1</v>
      </c>
      <c r="C2" s="780"/>
      <c r="D2" s="952" t="s">
        <v>2</v>
      </c>
      <c r="E2" s="952" t="s">
        <v>3</v>
      </c>
      <c r="F2" s="119"/>
      <c r="G2" s="120"/>
      <c r="H2" s="120"/>
    </row>
    <row r="3" spans="1:10" ht="17.25" customHeight="1">
      <c r="A3" s="950"/>
      <c r="B3" s="781" t="s">
        <v>4</v>
      </c>
      <c r="C3" s="782"/>
      <c r="D3" s="953"/>
      <c r="E3" s="953"/>
      <c r="F3" s="119"/>
      <c r="G3" s="120"/>
      <c r="H3" s="120"/>
    </row>
    <row r="4" spans="1:10" ht="15" customHeight="1">
      <c r="A4" s="950"/>
      <c r="B4"/>
      <c r="C4"/>
      <c r="D4" s="954" t="s">
        <v>864</v>
      </c>
      <c r="E4" s="956">
        <v>3</v>
      </c>
      <c r="F4" s="119"/>
      <c r="G4" s="944"/>
      <c r="H4" s="944"/>
    </row>
    <row r="5" spans="1:10" ht="15.75" customHeight="1">
      <c r="A5" s="951"/>
      <c r="B5" s="783" t="s">
        <v>5</v>
      </c>
      <c r="C5" s="784"/>
      <c r="D5" s="955"/>
      <c r="E5" s="957"/>
      <c r="F5" s="119"/>
      <c r="G5" s="944"/>
      <c r="H5" s="944"/>
    </row>
    <row r="6" spans="1:10" ht="18.75">
      <c r="A6" s="785" t="s">
        <v>6</v>
      </c>
      <c r="B6" s="786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787" t="s">
        <v>512</v>
      </c>
      <c r="B7" s="788"/>
      <c r="C7" s="795" t="s">
        <v>846</v>
      </c>
      <c r="D7" s="796"/>
      <c r="E7" s="124"/>
      <c r="F7" s="119"/>
      <c r="G7" s="123"/>
      <c r="H7" s="123"/>
    </row>
    <row r="8" spans="1:10" ht="15.75">
      <c r="A8" s="789" t="s">
        <v>10</v>
      </c>
      <c r="B8" s="790"/>
      <c r="C8" s="791"/>
      <c r="D8" s="958" t="s">
        <v>11</v>
      </c>
      <c r="E8" s="959"/>
      <c r="F8" s="123"/>
      <c r="G8" s="123"/>
      <c r="H8" s="123"/>
    </row>
    <row r="9" spans="1:10" ht="19.5" customHeight="1">
      <c r="A9" s="792" t="s">
        <v>12</v>
      </c>
      <c r="B9" s="793"/>
      <c r="C9" s="794"/>
      <c r="D9" s="927"/>
      <c r="E9" s="928"/>
      <c r="F9" s="123"/>
      <c r="G9" s="123"/>
      <c r="H9" s="123"/>
    </row>
    <row r="10" spans="1:10" ht="18.75">
      <c r="A10" s="797" t="s">
        <v>13</v>
      </c>
      <c r="B10" s="797"/>
      <c r="C10" s="798"/>
      <c r="D10" s="799">
        <v>354926.77</v>
      </c>
      <c r="E10" s="800"/>
      <c r="F10" s="123"/>
      <c r="G10" s="123"/>
      <c r="H10" s="125"/>
      <c r="J10" s="1" t="s">
        <v>405</v>
      </c>
    </row>
    <row r="11" spans="1:10" ht="18.75">
      <c r="A11" s="801" t="s">
        <v>14</v>
      </c>
      <c r="B11" s="801"/>
      <c r="C11" s="802"/>
      <c r="D11" s="803"/>
      <c r="E11" s="804"/>
      <c r="F11" s="123"/>
      <c r="G11" s="123"/>
      <c r="H11" s="125"/>
    </row>
    <row r="12" spans="1:10" ht="18.75">
      <c r="A12" s="801" t="s">
        <v>15</v>
      </c>
      <c r="B12" s="801"/>
      <c r="C12" s="802"/>
      <c r="D12" s="773" t="s">
        <v>403</v>
      </c>
      <c r="E12" s="774"/>
      <c r="F12" s="123"/>
      <c r="G12" s="123"/>
      <c r="H12" s="125"/>
    </row>
    <row r="13" spans="1:10" ht="18.75">
      <c r="A13" s="797" t="s">
        <v>16</v>
      </c>
      <c r="B13" s="797"/>
      <c r="C13" s="798"/>
      <c r="D13" s="805">
        <v>0</v>
      </c>
      <c r="E13" s="806"/>
      <c r="F13" s="123"/>
      <c r="G13" s="123"/>
      <c r="H13" s="125"/>
    </row>
    <row r="14" spans="1:10" ht="18.75">
      <c r="A14" s="807" t="s">
        <v>17</v>
      </c>
      <c r="B14" s="807"/>
      <c r="C14" s="808"/>
      <c r="D14" s="809">
        <v>0</v>
      </c>
      <c r="E14" s="810"/>
      <c r="F14" s="123"/>
      <c r="G14" s="123"/>
      <c r="H14" s="125"/>
    </row>
    <row r="15" spans="1:10" ht="18.75">
      <c r="A15" s="811" t="s">
        <v>18</v>
      </c>
      <c r="B15" s="811"/>
      <c r="C15" s="812"/>
      <c r="D15" s="813">
        <f>SUM(D10:E13)-D14</f>
        <v>354926.77</v>
      </c>
      <c r="E15" s="814"/>
      <c r="F15" s="126"/>
      <c r="G15" s="123"/>
      <c r="H15" s="125"/>
    </row>
    <row r="16" spans="1:10" ht="18.75">
      <c r="A16" s="797" t="s">
        <v>19</v>
      </c>
      <c r="B16" s="797"/>
      <c r="C16" s="798"/>
      <c r="D16" s="815">
        <f>'APLICAÇÃO FINANCEIRA'!E24</f>
        <v>1595.75</v>
      </c>
      <c r="E16" s="816"/>
      <c r="F16" s="126"/>
      <c r="G16" s="123"/>
      <c r="H16" s="125"/>
    </row>
    <row r="17" spans="1:8" ht="18.75">
      <c r="A17" s="797" t="s">
        <v>20</v>
      </c>
      <c r="B17" s="797"/>
      <c r="C17" s="798"/>
      <c r="D17" s="805">
        <v>0</v>
      </c>
      <c r="E17" s="806"/>
      <c r="F17" s="123"/>
      <c r="G17" s="123"/>
      <c r="H17" s="125"/>
    </row>
    <row r="18" spans="1:8" ht="18.75">
      <c r="A18" s="797" t="s">
        <v>21</v>
      </c>
      <c r="B18" s="797"/>
      <c r="C18" s="798"/>
      <c r="D18" s="805">
        <v>0</v>
      </c>
      <c r="E18" s="806"/>
      <c r="F18" s="123"/>
      <c r="G18" s="123"/>
      <c r="H18" s="125"/>
    </row>
    <row r="19" spans="1:8" ht="18.75">
      <c r="A19" s="817" t="s">
        <v>22</v>
      </c>
      <c r="B19" s="817"/>
      <c r="C19" s="818"/>
      <c r="D19" s="819">
        <f>SUM(D16:E18)</f>
        <v>1595.75</v>
      </c>
      <c r="E19" s="820"/>
      <c r="F19" s="126"/>
      <c r="G19" s="123"/>
      <c r="H19" s="125"/>
    </row>
    <row r="20" spans="1:8" ht="18.75">
      <c r="A20" s="793" t="s">
        <v>23</v>
      </c>
      <c r="B20" s="793"/>
      <c r="C20" s="794"/>
      <c r="D20" s="821">
        <f>D15+D19</f>
        <v>356522.52</v>
      </c>
      <c r="E20" s="822"/>
      <c r="F20" s="126"/>
      <c r="G20" s="123"/>
      <c r="H20" s="125"/>
    </row>
    <row r="21" spans="1:8" ht="18.75">
      <c r="A21" s="823"/>
      <c r="B21" s="797"/>
      <c r="C21" s="797"/>
      <c r="D21" s="127"/>
      <c r="E21" s="128"/>
      <c r="F21" s="123"/>
      <c r="G21" s="123"/>
      <c r="H21" s="125"/>
    </row>
    <row r="22" spans="1:8" ht="18.75">
      <c r="A22" s="792" t="s">
        <v>24</v>
      </c>
      <c r="B22" s="793"/>
      <c r="C22" s="794"/>
      <c r="D22" s="824" t="s">
        <v>11</v>
      </c>
      <c r="E22" s="825"/>
      <c r="F22" s="123"/>
      <c r="G22" s="123"/>
      <c r="H22" s="125"/>
    </row>
    <row r="23" spans="1:8" ht="18.75">
      <c r="A23" s="826" t="s">
        <v>25</v>
      </c>
      <c r="B23" s="827"/>
      <c r="C23" s="828"/>
      <c r="D23" s="829">
        <f>D24+SUM(D30:E33)</f>
        <v>269581.72877145454</v>
      </c>
      <c r="E23" s="830"/>
      <c r="F23" s="126"/>
      <c r="G23" s="123"/>
      <c r="H23" s="125"/>
    </row>
    <row r="24" spans="1:8" ht="18.75">
      <c r="A24" s="831" t="s">
        <v>26</v>
      </c>
      <c r="B24" s="832"/>
      <c r="C24" s="833"/>
      <c r="D24" s="834">
        <f>D25+D28+D29</f>
        <v>178958.15000000002</v>
      </c>
      <c r="E24" s="835"/>
      <c r="F24" s="126"/>
      <c r="G24" s="123"/>
      <c r="H24" s="125"/>
    </row>
    <row r="25" spans="1:8" ht="18.75">
      <c r="A25" s="836" t="s">
        <v>27</v>
      </c>
      <c r="B25" s="837"/>
      <c r="C25" s="838"/>
      <c r="D25" s="839">
        <f>D26+D27</f>
        <v>0</v>
      </c>
      <c r="E25" s="840"/>
      <c r="F25" s="126"/>
      <c r="G25" s="123"/>
      <c r="H25" s="125"/>
    </row>
    <row r="26" spans="1:8" ht="18.75">
      <c r="A26" s="823" t="s">
        <v>28</v>
      </c>
      <c r="B26" s="797"/>
      <c r="C26" s="798"/>
      <c r="D26" s="805">
        <v>0</v>
      </c>
      <c r="E26" s="806"/>
      <c r="F26" s="126"/>
      <c r="G26" s="123"/>
      <c r="H26" s="125"/>
    </row>
    <row r="27" spans="1:8" ht="18.75">
      <c r="A27" s="823" t="s">
        <v>29</v>
      </c>
      <c r="B27" s="797"/>
      <c r="C27" s="798"/>
      <c r="D27" s="805">
        <v>0</v>
      </c>
      <c r="E27" s="806"/>
      <c r="F27" s="123"/>
      <c r="G27" s="123"/>
      <c r="H27" s="125"/>
    </row>
    <row r="28" spans="1:8" ht="18.75">
      <c r="A28" s="823" t="s">
        <v>30</v>
      </c>
      <c r="B28" s="797"/>
      <c r="C28" s="798"/>
      <c r="D28" s="805">
        <v>0</v>
      </c>
      <c r="E28" s="806"/>
      <c r="F28" s="123"/>
      <c r="G28" s="123"/>
      <c r="H28" s="125"/>
    </row>
    <row r="29" spans="1:8" ht="18.75">
      <c r="A29" s="823" t="s">
        <v>31</v>
      </c>
      <c r="B29" s="797"/>
      <c r="C29" s="798"/>
      <c r="D29" s="841">
        <f>'CÁLCULO FOLHA DE PAGAMENTO'!B33</f>
        <v>178958.15000000002</v>
      </c>
      <c r="E29" s="842"/>
      <c r="F29" s="123"/>
      <c r="G29" s="123"/>
      <c r="H29" s="125"/>
    </row>
    <row r="30" spans="1:8" ht="18.75">
      <c r="A30" s="823" t="s">
        <v>32</v>
      </c>
      <c r="B30" s="797"/>
      <c r="C30" s="798"/>
      <c r="D30" s="815">
        <f>'CÁLCULO FOLHA DE PAGAMENTO'!G69</f>
        <v>14246.6304</v>
      </c>
      <c r="E30" s="816"/>
      <c r="F30" s="126"/>
      <c r="G30" s="123"/>
      <c r="H30" s="125"/>
    </row>
    <row r="31" spans="1:8" ht="18.75">
      <c r="A31" s="823" t="s">
        <v>33</v>
      </c>
      <c r="B31" s="797"/>
      <c r="C31" s="798"/>
      <c r="D31" s="815">
        <f>'CÁLCULO FOLHA DE PAGAMENTO'!G70</f>
        <v>0</v>
      </c>
      <c r="E31" s="816"/>
      <c r="F31" s="126"/>
      <c r="G31" s="123"/>
      <c r="H31" s="125"/>
    </row>
    <row r="32" spans="1:8" ht="18.75">
      <c r="A32" s="823" t="s">
        <v>34</v>
      </c>
      <c r="B32" s="797"/>
      <c r="C32" s="798"/>
      <c r="D32" s="815">
        <f>'CÁLCULO FOLHA DE PAGAMENTO'!G73</f>
        <v>22240.76</v>
      </c>
      <c r="E32" s="816"/>
      <c r="F32" s="126"/>
      <c r="G32" s="123"/>
      <c r="H32" s="125"/>
    </row>
    <row r="33" spans="1:8" ht="18.75">
      <c r="A33" s="823" t="s">
        <v>35</v>
      </c>
      <c r="B33" s="797"/>
      <c r="C33" s="798"/>
      <c r="D33" s="815">
        <f>IF(E6="NÃO",(IF($E$4&gt;1,(8.333+11.111+1.56+0.194+4+2+$D$157)*$D$24/100,(8.333+11.111+1.56+0.194+4+9.08)*$D$24/100)),IF(E6="SIM",(IF($E$4&gt;1,(8.333+11.111+1.56+4+2+$D$157)*$D$24/100,(8.333+11.111+1.56+4+9.08)*$D$24/100))))</f>
        <v>54136.188371454555</v>
      </c>
      <c r="E33" s="816"/>
      <c r="F33" s="126"/>
      <c r="G33" s="123"/>
      <c r="H33" s="125"/>
    </row>
    <row r="34" spans="1:8" ht="18.75">
      <c r="A34" s="826" t="s">
        <v>36</v>
      </c>
      <c r="B34" s="827"/>
      <c r="C34" s="828"/>
      <c r="D34" s="829">
        <f>SUM(D35:E41)</f>
        <v>3987.23</v>
      </c>
      <c r="E34" s="830"/>
      <c r="F34" s="126"/>
      <c r="G34" s="123"/>
      <c r="H34" s="125"/>
    </row>
    <row r="35" spans="1:8" ht="18.75">
      <c r="A35" s="823" t="s">
        <v>37</v>
      </c>
      <c r="B35" s="797"/>
      <c r="C35" s="798"/>
      <c r="D35" s="805">
        <v>2839.83</v>
      </c>
      <c r="E35" s="806"/>
      <c r="F35" s="126"/>
      <c r="G35" s="123"/>
      <c r="H35" s="125"/>
    </row>
    <row r="36" spans="1:8" ht="18.75">
      <c r="A36" s="823" t="s">
        <v>38</v>
      </c>
      <c r="B36" s="797"/>
      <c r="C36" s="798"/>
      <c r="D36" s="805">
        <v>1147.4000000000001</v>
      </c>
      <c r="E36" s="806"/>
      <c r="F36" s="123"/>
      <c r="G36" s="123"/>
      <c r="H36" s="125"/>
    </row>
    <row r="37" spans="1:8" ht="18.75">
      <c r="A37" s="823" t="s">
        <v>39</v>
      </c>
      <c r="B37" s="797"/>
      <c r="C37" s="798"/>
      <c r="D37" s="805">
        <v>0</v>
      </c>
      <c r="E37" s="806"/>
      <c r="F37" s="123"/>
      <c r="G37" s="123"/>
      <c r="H37" s="125"/>
    </row>
    <row r="38" spans="1:8" ht="18.75">
      <c r="A38" s="823" t="s">
        <v>40</v>
      </c>
      <c r="B38" s="797"/>
      <c r="C38" s="798"/>
      <c r="D38" s="805">
        <v>0</v>
      </c>
      <c r="E38" s="806"/>
      <c r="F38" s="123"/>
      <c r="G38" s="123"/>
      <c r="H38" s="125"/>
    </row>
    <row r="39" spans="1:8" ht="18.75">
      <c r="A39" s="823" t="s">
        <v>41</v>
      </c>
      <c r="B39" s="797"/>
      <c r="C39" s="798"/>
      <c r="D39" s="805">
        <v>0</v>
      </c>
      <c r="E39" s="806"/>
      <c r="F39" s="123"/>
      <c r="G39" s="123"/>
      <c r="H39" s="125"/>
    </row>
    <row r="40" spans="1:8" ht="18.75">
      <c r="A40" s="823" t="s">
        <v>42</v>
      </c>
      <c r="B40" s="797"/>
      <c r="C40" s="798"/>
      <c r="D40" s="805">
        <v>0</v>
      </c>
      <c r="E40" s="806"/>
      <c r="F40" s="123"/>
      <c r="G40" s="123"/>
      <c r="H40" s="125"/>
    </row>
    <row r="41" spans="1:8" ht="18.75">
      <c r="A41" s="823" t="s">
        <v>447</v>
      </c>
      <c r="B41" s="797"/>
      <c r="C41" s="798"/>
      <c r="D41" s="805">
        <v>0</v>
      </c>
      <c r="E41" s="806"/>
      <c r="F41" s="374"/>
      <c r="G41" s="123"/>
      <c r="H41" s="125"/>
    </row>
    <row r="42" spans="1:8" ht="18.75">
      <c r="A42" s="823" t="s">
        <v>448</v>
      </c>
      <c r="B42" s="797"/>
      <c r="C42" s="798"/>
      <c r="D42" s="805">
        <v>0</v>
      </c>
      <c r="E42" s="806"/>
      <c r="F42" s="374"/>
      <c r="G42" s="123"/>
      <c r="H42" s="125"/>
    </row>
    <row r="43" spans="1:8" ht="18.75">
      <c r="A43" s="826" t="s">
        <v>43</v>
      </c>
      <c r="B43" s="827"/>
      <c r="C43" s="828"/>
      <c r="D43" s="829">
        <f>SUM(D44:E48)+D49+D61+D62</f>
        <v>7677.0300000000007</v>
      </c>
      <c r="E43" s="830"/>
      <c r="F43" s="126"/>
      <c r="G43" s="123"/>
      <c r="H43" s="125"/>
    </row>
    <row r="44" spans="1:8" ht="18.75">
      <c r="A44" s="845" t="s">
        <v>44</v>
      </c>
      <c r="B44" s="845"/>
      <c r="C44" s="845"/>
      <c r="D44" s="805">
        <v>2098.63</v>
      </c>
      <c r="E44" s="806"/>
      <c r="F44" s="126"/>
      <c r="G44" s="123"/>
      <c r="H44" s="125"/>
    </row>
    <row r="45" spans="1:8" ht="18.75">
      <c r="A45" s="845" t="s">
        <v>449</v>
      </c>
      <c r="B45" s="845"/>
      <c r="C45" s="845"/>
      <c r="D45" s="805">
        <v>0</v>
      </c>
      <c r="E45" s="806"/>
      <c r="F45" s="123"/>
      <c r="G45" s="123"/>
      <c r="H45" s="125"/>
    </row>
    <row r="46" spans="1:8" ht="18.75">
      <c r="A46" s="845" t="s">
        <v>46</v>
      </c>
      <c r="B46" s="845"/>
      <c r="C46" s="845"/>
      <c r="D46" s="805">
        <v>1140.8599999999999</v>
      </c>
      <c r="E46" s="806"/>
      <c r="F46" s="123"/>
      <c r="G46" s="123"/>
      <c r="H46" s="125"/>
    </row>
    <row r="47" spans="1:8" ht="18.75">
      <c r="A47" s="845" t="s">
        <v>47</v>
      </c>
      <c r="B47" s="845"/>
      <c r="C47" s="845"/>
      <c r="D47" s="805">
        <f>156.54+201.52+331.24+236.81+248.92+248.15</f>
        <v>1423.18</v>
      </c>
      <c r="E47" s="806"/>
      <c r="F47" s="123"/>
      <c r="G47" s="123"/>
      <c r="H47" s="125"/>
    </row>
    <row r="48" spans="1:8" ht="18.75">
      <c r="A48" s="845" t="s">
        <v>48</v>
      </c>
      <c r="B48" s="845"/>
      <c r="C48" s="845"/>
      <c r="D48" s="805">
        <v>0</v>
      </c>
      <c r="E48" s="806"/>
      <c r="F48" s="123"/>
      <c r="G48" s="123"/>
      <c r="H48" s="125"/>
    </row>
    <row r="49" spans="1:8" ht="18.75">
      <c r="A49" s="851" t="s">
        <v>49</v>
      </c>
      <c r="B49" s="851"/>
      <c r="C49" s="851"/>
      <c r="D49" s="852">
        <f>D50+D52+D54+D57+D60</f>
        <v>0</v>
      </c>
      <c r="E49" s="853"/>
      <c r="F49" s="126"/>
      <c r="G49" s="123"/>
      <c r="H49" s="125"/>
    </row>
    <row r="50" spans="1:8" ht="18.75">
      <c r="A50" s="960" t="s">
        <v>450</v>
      </c>
      <c r="B50" s="960"/>
      <c r="C50" s="960"/>
      <c r="D50" s="854">
        <f>D51</f>
        <v>0</v>
      </c>
      <c r="E50" s="855"/>
      <c r="F50" s="126"/>
      <c r="G50" s="123"/>
      <c r="H50" s="125"/>
    </row>
    <row r="51" spans="1:8" ht="18.75">
      <c r="A51" s="772" t="s">
        <v>451</v>
      </c>
      <c r="B51" s="772"/>
      <c r="C51" s="772"/>
      <c r="D51" s="773">
        <v>0</v>
      </c>
      <c r="E51" s="774"/>
      <c r="F51" s="126"/>
      <c r="G51" s="123"/>
      <c r="H51" s="125"/>
    </row>
    <row r="52" spans="1:8" ht="18.75">
      <c r="A52" s="863" t="s">
        <v>424</v>
      </c>
      <c r="B52" s="863"/>
      <c r="C52" s="863"/>
      <c r="D52" s="854">
        <f>D53</f>
        <v>0</v>
      </c>
      <c r="E52" s="855"/>
      <c r="F52" s="126"/>
      <c r="G52" s="123"/>
      <c r="H52" s="125"/>
    </row>
    <row r="53" spans="1:8" ht="18.75">
      <c r="A53" s="772" t="s">
        <v>426</v>
      </c>
      <c r="B53" s="772"/>
      <c r="C53" s="772"/>
      <c r="D53" s="773">
        <v>0</v>
      </c>
      <c r="E53" s="774"/>
      <c r="F53" s="126"/>
      <c r="G53" s="123"/>
      <c r="H53" s="125"/>
    </row>
    <row r="54" spans="1:8" ht="18.75">
      <c r="A54" s="863" t="s">
        <v>428</v>
      </c>
      <c r="B54" s="863"/>
      <c r="C54" s="863"/>
      <c r="D54" s="843">
        <f>D55+D56</f>
        <v>0</v>
      </c>
      <c r="E54" s="844"/>
      <c r="F54" s="126"/>
      <c r="G54" s="123"/>
      <c r="H54" s="125"/>
    </row>
    <row r="55" spans="1:8" ht="18.75">
      <c r="A55" s="772" t="s">
        <v>430</v>
      </c>
      <c r="B55" s="772"/>
      <c r="C55" s="772"/>
      <c r="D55" s="773">
        <v>0</v>
      </c>
      <c r="E55" s="774"/>
      <c r="F55" s="126"/>
      <c r="G55" s="123"/>
      <c r="H55" s="125"/>
    </row>
    <row r="56" spans="1:8" ht="18.75">
      <c r="A56" s="772" t="s">
        <v>432</v>
      </c>
      <c r="B56" s="772"/>
      <c r="C56" s="772"/>
      <c r="D56" s="773">
        <v>0</v>
      </c>
      <c r="E56" s="774"/>
      <c r="F56" s="126"/>
      <c r="G56" s="123"/>
      <c r="H56" s="125"/>
    </row>
    <row r="57" spans="1:8" ht="18.75">
      <c r="A57" s="863" t="s">
        <v>434</v>
      </c>
      <c r="B57" s="863"/>
      <c r="C57" s="863"/>
      <c r="D57" s="843">
        <f>D58+D59</f>
        <v>0</v>
      </c>
      <c r="E57" s="844"/>
      <c r="F57" s="123"/>
      <c r="G57" s="123"/>
      <c r="H57" s="125"/>
    </row>
    <row r="58" spans="1:8" ht="18.75">
      <c r="A58" s="772" t="s">
        <v>436</v>
      </c>
      <c r="B58" s="772"/>
      <c r="C58" s="772"/>
      <c r="D58" s="773">
        <v>0</v>
      </c>
      <c r="E58" s="774"/>
      <c r="F58" s="123"/>
      <c r="G58" s="123"/>
      <c r="H58" s="125"/>
    </row>
    <row r="59" spans="1:8" ht="18.75">
      <c r="A59" s="772" t="s">
        <v>438</v>
      </c>
      <c r="B59" s="772"/>
      <c r="C59" s="772"/>
      <c r="D59" s="773">
        <v>0</v>
      </c>
      <c r="E59" s="774"/>
      <c r="F59" s="123"/>
      <c r="G59" s="123"/>
      <c r="H59" s="125"/>
    </row>
    <row r="60" spans="1:8" ht="18.75">
      <c r="A60" s="848" t="s">
        <v>452</v>
      </c>
      <c r="B60" s="848"/>
      <c r="C60" s="848"/>
      <c r="D60" s="849">
        <v>0</v>
      </c>
      <c r="E60" s="850"/>
      <c r="F60" s="123"/>
      <c r="G60" s="123"/>
      <c r="H60" s="125"/>
    </row>
    <row r="61" spans="1:8" ht="18.75">
      <c r="A61" s="886" t="s">
        <v>50</v>
      </c>
      <c r="B61" s="886"/>
      <c r="C61" s="886"/>
      <c r="D61" s="773">
        <v>3014.36</v>
      </c>
      <c r="E61" s="774"/>
      <c r="F61" s="129"/>
      <c r="G61" s="129"/>
      <c r="H61" s="130"/>
    </row>
    <row r="62" spans="1:8" ht="18.75">
      <c r="A62" s="859" t="s">
        <v>51</v>
      </c>
      <c r="B62" s="859"/>
      <c r="C62" s="859"/>
      <c r="D62" s="773">
        <v>0</v>
      </c>
      <c r="E62" s="774"/>
      <c r="F62" s="123"/>
      <c r="G62" s="123"/>
      <c r="H62" s="125"/>
    </row>
    <row r="63" spans="1:8" ht="18.75">
      <c r="A63" s="860" t="s">
        <v>453</v>
      </c>
      <c r="B63" s="860"/>
      <c r="C63" s="860"/>
      <c r="D63" s="861">
        <f>D64+D67+D70</f>
        <v>1577.12</v>
      </c>
      <c r="E63" s="862"/>
      <c r="F63" s="126"/>
      <c r="G63" s="123"/>
      <c r="H63" s="125"/>
    </row>
    <row r="64" spans="1:8" ht="18.75">
      <c r="A64" s="856" t="s">
        <v>454</v>
      </c>
      <c r="B64" s="856"/>
      <c r="C64" s="856"/>
      <c r="D64" s="857">
        <f>SUM(D65:D66)</f>
        <v>0</v>
      </c>
      <c r="E64" s="858"/>
      <c r="F64" s="126"/>
      <c r="G64" s="123"/>
      <c r="H64" s="125"/>
    </row>
    <row r="65" spans="1:8" ht="18.75">
      <c r="A65" s="845" t="s">
        <v>455</v>
      </c>
      <c r="B65" s="845"/>
      <c r="C65" s="845"/>
      <c r="D65" s="846">
        <v>0</v>
      </c>
      <c r="E65" s="847"/>
      <c r="F65" s="126"/>
      <c r="G65" s="123"/>
      <c r="H65" s="125"/>
    </row>
    <row r="66" spans="1:8" ht="18.75">
      <c r="A66" s="845" t="s">
        <v>456</v>
      </c>
      <c r="B66" s="845"/>
      <c r="C66" s="845"/>
      <c r="D66" s="846">
        <v>0</v>
      </c>
      <c r="E66" s="847"/>
      <c r="F66" s="126"/>
      <c r="G66" s="123"/>
      <c r="H66" s="125"/>
    </row>
    <row r="67" spans="1:8" ht="18.75">
      <c r="A67" s="856" t="s">
        <v>52</v>
      </c>
      <c r="B67" s="856"/>
      <c r="C67" s="856"/>
      <c r="D67" s="857">
        <f>SUM(D68:D69)</f>
        <v>1154.01</v>
      </c>
      <c r="E67" s="858"/>
      <c r="F67" s="123"/>
      <c r="G67" s="123"/>
      <c r="H67" s="125"/>
    </row>
    <row r="68" spans="1:8" ht="18.75">
      <c r="A68" s="845" t="s">
        <v>53</v>
      </c>
      <c r="B68" s="845"/>
      <c r="C68" s="845"/>
      <c r="D68" s="846"/>
      <c r="E68" s="847"/>
      <c r="F68" s="126"/>
      <c r="G68" s="123"/>
      <c r="H68" s="125"/>
    </row>
    <row r="69" spans="1:8" ht="18.75">
      <c r="A69" s="845" t="s">
        <v>54</v>
      </c>
      <c r="B69" s="845"/>
      <c r="C69" s="845"/>
      <c r="D69" s="846">
        <f>277.23+876.78</f>
        <v>1154.01</v>
      </c>
      <c r="E69" s="847"/>
      <c r="F69" s="126"/>
      <c r="G69" s="123"/>
      <c r="H69" s="125"/>
    </row>
    <row r="70" spans="1:8" ht="18.75">
      <c r="A70" s="856" t="s">
        <v>457</v>
      </c>
      <c r="B70" s="856"/>
      <c r="C70" s="856"/>
      <c r="D70" s="857">
        <f>SUM(D71:E72)</f>
        <v>423.11</v>
      </c>
      <c r="E70" s="858"/>
      <c r="F70" s="126"/>
      <c r="G70" s="123"/>
      <c r="H70" s="125"/>
    </row>
    <row r="71" spans="1:8" ht="18.75">
      <c r="A71" s="845" t="s">
        <v>55</v>
      </c>
      <c r="B71" s="845"/>
      <c r="C71" s="845"/>
      <c r="D71" s="846">
        <f>40.83+34.12+15.45+59.5</f>
        <v>149.89999999999998</v>
      </c>
      <c r="E71" s="847"/>
      <c r="F71" s="126"/>
      <c r="G71" s="123"/>
      <c r="H71" s="125"/>
    </row>
    <row r="72" spans="1:8" ht="18.75">
      <c r="A72" s="845" t="s">
        <v>56</v>
      </c>
      <c r="B72" s="845"/>
      <c r="C72" s="845"/>
      <c r="D72" s="846">
        <f>42.84+110.16+9+3.47+3.47+3.47+3.06+3.47+2.6+3.47+3.47+3.47+3.47+3.47+9+2.6+9+9+9+7.65+3.47+2.6+2.2+0.4+2.6+9+2.6+2.6+2.6</f>
        <v>273.21000000000004</v>
      </c>
      <c r="E72" s="847"/>
      <c r="F72" s="126"/>
      <c r="G72" s="123"/>
      <c r="H72" s="125"/>
    </row>
    <row r="73" spans="1:8" ht="15.75">
      <c r="A73" s="131"/>
      <c r="B73" s="131"/>
      <c r="C73" s="132"/>
      <c r="D73" s="864" t="s">
        <v>623</v>
      </c>
      <c r="E73" s="865"/>
      <c r="F73" s="125"/>
      <c r="G73" s="123"/>
      <c r="H73" s="125"/>
    </row>
    <row r="74" spans="1:8" ht="54" customHeight="1">
      <c r="A74" s="866" t="s">
        <v>57</v>
      </c>
      <c r="B74" s="866"/>
      <c r="C74" s="133" t="s">
        <v>58</v>
      </c>
      <c r="D74" s="867" t="s">
        <v>57</v>
      </c>
      <c r="E74" s="868"/>
      <c r="F74" s="134"/>
      <c r="G74" s="123"/>
      <c r="H74" s="125"/>
    </row>
    <row r="75" spans="1:8" ht="57.75" customHeight="1">
      <c r="A75" s="869" t="s">
        <v>59</v>
      </c>
      <c r="B75" s="869"/>
      <c r="C75" s="135" t="s">
        <v>60</v>
      </c>
      <c r="D75" s="870" t="s">
        <v>61</v>
      </c>
      <c r="E75" s="871"/>
      <c r="F75" s="123"/>
      <c r="G75" s="123"/>
      <c r="H75" s="125"/>
    </row>
    <row r="76" spans="1:8" ht="15.75">
      <c r="A76" s="949"/>
      <c r="B76" s="775" t="s">
        <v>0</v>
      </c>
      <c r="C76" s="776"/>
      <c r="D76" s="777" t="s">
        <v>406</v>
      </c>
      <c r="E76" s="778"/>
      <c r="F76" s="123"/>
      <c r="G76" s="123"/>
      <c r="H76" s="125"/>
    </row>
    <row r="77" spans="1:8" ht="15.75" customHeight="1">
      <c r="A77" s="950"/>
      <c r="B77" s="779" t="s">
        <v>1</v>
      </c>
      <c r="C77" s="780"/>
      <c r="D77" s="952" t="s">
        <v>2</v>
      </c>
      <c r="E77" s="952" t="s">
        <v>3</v>
      </c>
      <c r="F77" s="123"/>
      <c r="G77" s="123"/>
      <c r="H77" s="125"/>
    </row>
    <row r="78" spans="1:8" ht="15.75">
      <c r="A78" s="950"/>
      <c r="B78" s="781" t="s">
        <v>4</v>
      </c>
      <c r="C78" s="782"/>
      <c r="D78" s="953"/>
      <c r="E78" s="953"/>
      <c r="F78" s="123"/>
      <c r="G78" s="123"/>
      <c r="H78" s="125"/>
    </row>
    <row r="79" spans="1:8" ht="15.75" customHeight="1">
      <c r="A79" s="950"/>
      <c r="B79"/>
      <c r="C79"/>
      <c r="D79" s="954" t="s">
        <v>864</v>
      </c>
      <c r="E79" s="956">
        <f>E4</f>
        <v>3</v>
      </c>
      <c r="F79" s="123"/>
      <c r="G79" s="123"/>
      <c r="H79" s="125"/>
    </row>
    <row r="80" spans="1:8" ht="15.75" customHeight="1">
      <c r="A80" s="951"/>
      <c r="B80" s="783" t="s">
        <v>5</v>
      </c>
      <c r="C80" s="784"/>
      <c r="D80" s="955"/>
      <c r="E80" s="957"/>
      <c r="F80" s="123"/>
      <c r="G80" s="123"/>
      <c r="H80" s="125"/>
    </row>
    <row r="81" spans="1:8" ht="15.75">
      <c r="A81" s="872" t="s">
        <v>6</v>
      </c>
      <c r="B81" s="873"/>
      <c r="C81" s="874" t="s">
        <v>7</v>
      </c>
      <c r="D81" s="875"/>
      <c r="E81" s="876"/>
      <c r="F81" s="123"/>
      <c r="G81" s="123"/>
      <c r="H81" s="125"/>
    </row>
    <row r="82" spans="1:8" ht="33" customHeight="1">
      <c r="A82" s="795" t="s">
        <v>515</v>
      </c>
      <c r="B82" s="796"/>
      <c r="C82" s="877" t="s">
        <v>846</v>
      </c>
      <c r="D82" s="878"/>
      <c r="E82" s="879"/>
      <c r="F82" s="123"/>
      <c r="G82" s="123"/>
      <c r="H82" s="125"/>
    </row>
    <row r="83" spans="1:8" ht="15.75">
      <c r="A83" s="792" t="s">
        <v>62</v>
      </c>
      <c r="B83" s="793"/>
      <c r="C83" s="794"/>
      <c r="D83" s="789" t="s">
        <v>11</v>
      </c>
      <c r="E83" s="791"/>
      <c r="F83" s="123"/>
      <c r="G83" s="123"/>
      <c r="H83" s="125"/>
    </row>
    <row r="84" spans="1:8" ht="18.75">
      <c r="A84" s="860" t="s">
        <v>63</v>
      </c>
      <c r="B84" s="860"/>
      <c r="C84" s="860"/>
      <c r="D84" s="861">
        <f>D85+D88+D89+D90+D95+D96+D97</f>
        <v>5625.56</v>
      </c>
      <c r="E84" s="862"/>
      <c r="F84" s="126"/>
      <c r="G84" s="123"/>
      <c r="H84" s="125"/>
    </row>
    <row r="85" spans="1:8" ht="18.75">
      <c r="A85" s="963" t="s">
        <v>64</v>
      </c>
      <c r="B85" s="963"/>
      <c r="C85" s="963"/>
      <c r="D85" s="961">
        <f>SUM(D86:D87)</f>
        <v>0</v>
      </c>
      <c r="E85" s="962"/>
      <c r="F85" s="126"/>
      <c r="G85" s="123"/>
      <c r="H85" s="125"/>
    </row>
    <row r="86" spans="1:8" ht="18.75">
      <c r="A86" s="772" t="s">
        <v>458</v>
      </c>
      <c r="B86" s="772"/>
      <c r="C86" s="772"/>
      <c r="D86" s="846">
        <v>0</v>
      </c>
      <c r="E86" s="847"/>
      <c r="F86" s="123"/>
      <c r="G86" s="123"/>
      <c r="H86" s="125"/>
    </row>
    <row r="87" spans="1:8" ht="18.75">
      <c r="A87" s="772" t="s">
        <v>459</v>
      </c>
      <c r="B87" s="772"/>
      <c r="C87" s="772"/>
      <c r="D87" s="846">
        <v>0</v>
      </c>
      <c r="E87" s="847"/>
      <c r="F87" s="123"/>
      <c r="G87" s="123"/>
      <c r="H87" s="125"/>
    </row>
    <row r="88" spans="1:8" ht="18.75">
      <c r="A88" s="845" t="s">
        <v>65</v>
      </c>
      <c r="B88" s="845"/>
      <c r="C88" s="845"/>
      <c r="D88" s="846">
        <v>0</v>
      </c>
      <c r="E88" s="847"/>
      <c r="F88" s="123"/>
      <c r="G88" s="123"/>
      <c r="H88" s="125"/>
    </row>
    <row r="89" spans="1:8" ht="18.75">
      <c r="A89" s="845" t="s">
        <v>66</v>
      </c>
      <c r="B89" s="845"/>
      <c r="C89" s="845"/>
      <c r="D89" s="846">
        <v>0</v>
      </c>
      <c r="E89" s="847"/>
      <c r="F89" s="123"/>
      <c r="G89" s="123"/>
      <c r="H89" s="125"/>
    </row>
    <row r="90" spans="1:8" ht="18.75">
      <c r="A90" s="963" t="s">
        <v>67</v>
      </c>
      <c r="B90" s="963"/>
      <c r="C90" s="963"/>
      <c r="D90" s="961">
        <f>SUM(D91:D94)</f>
        <v>5475.56</v>
      </c>
      <c r="E90" s="962"/>
      <c r="F90" s="123"/>
      <c r="G90" s="123"/>
      <c r="H90" s="125"/>
    </row>
    <row r="91" spans="1:8" ht="18.75">
      <c r="A91" s="772" t="s">
        <v>460</v>
      </c>
      <c r="B91" s="772"/>
      <c r="C91" s="772"/>
      <c r="D91" s="846">
        <v>0</v>
      </c>
      <c r="E91" s="847"/>
      <c r="F91" s="123"/>
      <c r="G91" s="123"/>
      <c r="H91" s="125"/>
    </row>
    <row r="92" spans="1:8" ht="18.75">
      <c r="A92" s="772" t="s">
        <v>461</v>
      </c>
      <c r="B92" s="772"/>
      <c r="C92" s="772"/>
      <c r="D92" s="846">
        <v>1485.22</v>
      </c>
      <c r="E92" s="847"/>
      <c r="F92" s="123"/>
      <c r="G92" s="123"/>
      <c r="H92" s="125"/>
    </row>
    <row r="93" spans="1:8" ht="18.75">
      <c r="A93" s="772" t="s">
        <v>462</v>
      </c>
      <c r="B93" s="772"/>
      <c r="C93" s="772"/>
      <c r="D93" s="846">
        <v>0</v>
      </c>
      <c r="E93" s="847"/>
      <c r="F93" s="123"/>
      <c r="G93" s="123"/>
      <c r="H93" s="125"/>
    </row>
    <row r="94" spans="1:8" ht="18.75">
      <c r="A94" s="772" t="s">
        <v>463</v>
      </c>
      <c r="B94" s="772"/>
      <c r="C94" s="772"/>
      <c r="D94" s="846">
        <v>3990.34</v>
      </c>
      <c r="E94" s="847"/>
      <c r="F94" s="123"/>
      <c r="G94" s="123"/>
      <c r="H94" s="125"/>
    </row>
    <row r="95" spans="1:8" ht="18.75">
      <c r="A95" s="772" t="s">
        <v>464</v>
      </c>
      <c r="B95" s="772"/>
      <c r="C95" s="772"/>
      <c r="D95" s="773"/>
      <c r="E95" s="774"/>
      <c r="F95" s="123"/>
      <c r="G95" s="123"/>
      <c r="H95" s="125"/>
    </row>
    <row r="96" spans="1:8" ht="18.75">
      <c r="A96" s="772" t="s">
        <v>465</v>
      </c>
      <c r="B96" s="772"/>
      <c r="C96" s="772"/>
      <c r="D96" s="773"/>
      <c r="E96" s="774"/>
      <c r="F96" s="123"/>
      <c r="G96" s="123"/>
      <c r="H96" s="125"/>
    </row>
    <row r="97" spans="1:8" ht="18.75">
      <c r="A97" s="863" t="s">
        <v>466</v>
      </c>
      <c r="B97" s="863"/>
      <c r="C97" s="863"/>
      <c r="D97" s="854">
        <f>SUM(D98:D100)</f>
        <v>150</v>
      </c>
      <c r="E97" s="855"/>
      <c r="F97" s="123"/>
      <c r="G97" s="123"/>
      <c r="H97" s="125"/>
    </row>
    <row r="98" spans="1:8" ht="18.75">
      <c r="A98" s="772" t="s">
        <v>467</v>
      </c>
      <c r="B98" s="772"/>
      <c r="C98" s="772"/>
      <c r="D98" s="773"/>
      <c r="E98" s="774"/>
      <c r="F98" s="123"/>
      <c r="G98" s="123"/>
      <c r="H98" s="125"/>
    </row>
    <row r="99" spans="1:8" ht="18.75">
      <c r="A99" s="772" t="s">
        <v>468</v>
      </c>
      <c r="B99" s="772"/>
      <c r="C99" s="772"/>
      <c r="D99" s="773">
        <v>150</v>
      </c>
      <c r="E99" s="774"/>
      <c r="F99" s="123"/>
      <c r="G99" s="123"/>
      <c r="H99" s="125"/>
    </row>
    <row r="100" spans="1:8" ht="18.75">
      <c r="A100" s="772" t="s">
        <v>821</v>
      </c>
      <c r="B100" s="772"/>
      <c r="C100" s="772"/>
      <c r="D100" s="773"/>
      <c r="E100" s="774"/>
      <c r="F100" s="123"/>
      <c r="G100" s="123"/>
      <c r="H100" s="125"/>
    </row>
    <row r="101" spans="1:8" ht="18.75">
      <c r="A101" s="860" t="s">
        <v>469</v>
      </c>
      <c r="B101" s="860"/>
      <c r="C101" s="860"/>
      <c r="D101" s="861">
        <f>D102+D109+D111</f>
        <v>64184.020000000004</v>
      </c>
      <c r="E101" s="862"/>
      <c r="F101" s="126"/>
      <c r="G101" s="123"/>
      <c r="H101" s="125"/>
    </row>
    <row r="102" spans="1:8" ht="18.75">
      <c r="A102" s="881" t="s">
        <v>470</v>
      </c>
      <c r="B102" s="881"/>
      <c r="C102" s="881"/>
      <c r="D102" s="882">
        <f>SUM(D103:D108)</f>
        <v>36211.270000000004</v>
      </c>
      <c r="E102" s="883"/>
      <c r="F102" s="126"/>
      <c r="G102" s="123"/>
      <c r="H102" s="125"/>
    </row>
    <row r="103" spans="1:8" ht="18.75">
      <c r="A103" s="845" t="s">
        <v>471</v>
      </c>
      <c r="B103" s="845"/>
      <c r="C103" s="845"/>
      <c r="D103" s="846">
        <v>0</v>
      </c>
      <c r="E103" s="847"/>
      <c r="F103" s="126"/>
      <c r="G103" s="123"/>
      <c r="H103" s="125"/>
    </row>
    <row r="104" spans="1:8" ht="18.75">
      <c r="A104" s="845" t="s">
        <v>472</v>
      </c>
      <c r="B104" s="845"/>
      <c r="C104" s="845"/>
      <c r="D104" s="846">
        <v>0</v>
      </c>
      <c r="E104" s="847"/>
      <c r="F104" s="123"/>
      <c r="G104" s="123"/>
      <c r="H104" s="125"/>
    </row>
    <row r="105" spans="1:8" ht="18.75">
      <c r="A105" s="845" t="s">
        <v>473</v>
      </c>
      <c r="B105" s="845"/>
      <c r="C105" s="845"/>
      <c r="D105" s="846">
        <v>16433.830000000002</v>
      </c>
      <c r="E105" s="847"/>
      <c r="F105" s="123"/>
      <c r="G105" s="123"/>
      <c r="H105" s="125"/>
    </row>
    <row r="106" spans="1:8" ht="18.75">
      <c r="A106" s="845" t="s">
        <v>474</v>
      </c>
      <c r="B106" s="845"/>
      <c r="C106" s="845"/>
      <c r="D106" s="846">
        <v>6777.44</v>
      </c>
      <c r="E106" s="847"/>
      <c r="F106" s="123"/>
      <c r="G106" s="123"/>
      <c r="H106" s="125"/>
    </row>
    <row r="107" spans="1:8" ht="18.75">
      <c r="A107" s="884" t="s">
        <v>475</v>
      </c>
      <c r="B107" s="884"/>
      <c r="C107" s="884"/>
      <c r="D107" s="846">
        <v>13000</v>
      </c>
      <c r="E107" s="847"/>
      <c r="F107" s="123"/>
      <c r="G107" s="123"/>
      <c r="H107" s="125"/>
    </row>
    <row r="108" spans="1:8" ht="18.75">
      <c r="A108" s="845" t="s">
        <v>476</v>
      </c>
      <c r="B108" s="845"/>
      <c r="C108" s="845"/>
      <c r="D108" s="846">
        <v>0</v>
      </c>
      <c r="E108" s="847"/>
      <c r="F108" s="123"/>
      <c r="G108" s="123"/>
      <c r="H108" s="125"/>
    </row>
    <row r="109" spans="1:8" ht="18.75">
      <c r="A109" s="881" t="s">
        <v>68</v>
      </c>
      <c r="B109" s="881"/>
      <c r="C109" s="881"/>
      <c r="D109" s="882">
        <f>D110</f>
        <v>0</v>
      </c>
      <c r="E109" s="883"/>
      <c r="F109" s="123"/>
      <c r="G109" s="123"/>
      <c r="H109" s="125"/>
    </row>
    <row r="110" spans="1:8" ht="18.75">
      <c r="A110" s="845" t="s">
        <v>69</v>
      </c>
      <c r="B110" s="845"/>
      <c r="C110" s="845"/>
      <c r="D110" s="846">
        <v>0</v>
      </c>
      <c r="E110" s="847"/>
      <c r="F110" s="123"/>
      <c r="G110" s="123"/>
      <c r="H110" s="125"/>
    </row>
    <row r="111" spans="1:8" ht="18.75">
      <c r="A111" s="881" t="s">
        <v>477</v>
      </c>
      <c r="B111" s="881"/>
      <c r="C111" s="881"/>
      <c r="D111" s="882">
        <f>D112+D123</f>
        <v>27972.75</v>
      </c>
      <c r="E111" s="883"/>
      <c r="F111" s="123"/>
      <c r="G111" s="123"/>
      <c r="H111" s="125"/>
    </row>
    <row r="112" spans="1:8" ht="18.75">
      <c r="A112" s="885" t="s">
        <v>478</v>
      </c>
      <c r="B112" s="885"/>
      <c r="C112" s="885"/>
      <c r="D112" s="893">
        <f>SUM(D113:D122)</f>
        <v>26416.87</v>
      </c>
      <c r="E112" s="894"/>
      <c r="F112" s="123"/>
      <c r="G112" s="123"/>
      <c r="H112" s="125"/>
    </row>
    <row r="113" spans="1:8" ht="18.75">
      <c r="A113" s="859" t="s">
        <v>479</v>
      </c>
      <c r="B113" s="859"/>
      <c r="C113" s="859"/>
      <c r="D113" s="846">
        <v>0</v>
      </c>
      <c r="E113" s="847"/>
      <c r="F113" s="123"/>
      <c r="G113" s="123"/>
      <c r="H113" s="125"/>
    </row>
    <row r="114" spans="1:8" ht="18.75">
      <c r="A114" s="859" t="s">
        <v>480</v>
      </c>
      <c r="B114" s="859"/>
      <c r="C114" s="859"/>
      <c r="D114" s="964">
        <v>2580.87</v>
      </c>
      <c r="E114" s="965"/>
      <c r="F114" s="123"/>
      <c r="G114" s="123"/>
      <c r="H114" s="125"/>
    </row>
    <row r="115" spans="1:8" ht="18.75">
      <c r="A115" s="886" t="s">
        <v>481</v>
      </c>
      <c r="B115" s="886"/>
      <c r="C115" s="886"/>
      <c r="D115" s="846">
        <v>0</v>
      </c>
      <c r="E115" s="847"/>
      <c r="F115" s="123"/>
      <c r="G115" s="123"/>
      <c r="H115" s="125"/>
    </row>
    <row r="116" spans="1:8" ht="18.75">
      <c r="A116" s="859" t="s">
        <v>482</v>
      </c>
      <c r="B116" s="859"/>
      <c r="C116" s="859"/>
      <c r="D116" s="846">
        <v>10000</v>
      </c>
      <c r="E116" s="847"/>
      <c r="F116" s="123"/>
      <c r="G116" s="123"/>
      <c r="H116" s="125"/>
    </row>
    <row r="117" spans="1:8" ht="18.75">
      <c r="A117" s="859" t="s">
        <v>483</v>
      </c>
      <c r="B117" s="859"/>
      <c r="C117" s="859"/>
      <c r="D117" s="846"/>
      <c r="E117" s="847"/>
      <c r="F117" s="123"/>
      <c r="G117" s="123"/>
      <c r="H117" s="125"/>
    </row>
    <row r="118" spans="1:8" ht="18.75">
      <c r="A118" s="772" t="s">
        <v>484</v>
      </c>
      <c r="B118" s="772"/>
      <c r="C118" s="772"/>
      <c r="D118" s="846">
        <v>5000</v>
      </c>
      <c r="E118" s="847"/>
      <c r="F118" s="123"/>
      <c r="G118" s="123"/>
      <c r="H118" s="125"/>
    </row>
    <row r="119" spans="1:8" ht="18.75">
      <c r="A119" s="772" t="s">
        <v>485</v>
      </c>
      <c r="B119" s="772"/>
      <c r="C119" s="772"/>
      <c r="D119" s="846">
        <v>6000</v>
      </c>
      <c r="E119" s="847"/>
      <c r="F119" s="123"/>
      <c r="G119" s="123"/>
      <c r="H119" s="125"/>
    </row>
    <row r="120" spans="1:8" ht="18.75">
      <c r="A120" s="772" t="s">
        <v>486</v>
      </c>
      <c r="B120" s="772"/>
      <c r="C120" s="772"/>
      <c r="D120" s="846">
        <v>544.5</v>
      </c>
      <c r="E120" s="847"/>
      <c r="F120" s="123"/>
      <c r="G120" s="123"/>
      <c r="H120" s="125"/>
    </row>
    <row r="121" spans="1:8" ht="18.75">
      <c r="A121" s="859" t="s">
        <v>487</v>
      </c>
      <c r="B121" s="859"/>
      <c r="C121" s="859"/>
      <c r="D121" s="846"/>
      <c r="E121" s="847"/>
      <c r="F121" s="123"/>
      <c r="G121" s="123"/>
      <c r="H121" s="125"/>
    </row>
    <row r="122" spans="1:8" ht="18.75">
      <c r="A122" s="859" t="s">
        <v>488</v>
      </c>
      <c r="B122" s="859"/>
      <c r="C122" s="859"/>
      <c r="D122" s="846">
        <f>649+1642.5</f>
        <v>2291.5</v>
      </c>
      <c r="E122" s="847"/>
      <c r="F122" s="123"/>
      <c r="G122" s="123"/>
      <c r="H122" s="125"/>
    </row>
    <row r="123" spans="1:8" ht="18.75">
      <c r="A123" s="885" t="s">
        <v>489</v>
      </c>
      <c r="B123" s="885"/>
      <c r="C123" s="885"/>
      <c r="D123" s="893">
        <f>SUM(D124:D126)</f>
        <v>1555.88</v>
      </c>
      <c r="E123" s="894"/>
      <c r="F123" s="123"/>
      <c r="G123" s="123"/>
      <c r="H123" s="125"/>
    </row>
    <row r="124" spans="1:8" ht="18.75">
      <c r="A124" s="859" t="s">
        <v>490</v>
      </c>
      <c r="B124" s="859"/>
      <c r="C124" s="859"/>
      <c r="D124" s="846">
        <v>1555.88</v>
      </c>
      <c r="E124" s="847"/>
      <c r="F124" s="123"/>
      <c r="G124" s="123"/>
      <c r="H124" s="125"/>
    </row>
    <row r="125" spans="1:8" ht="18.75">
      <c r="A125" s="772" t="s">
        <v>491</v>
      </c>
      <c r="B125" s="772"/>
      <c r="C125" s="772"/>
      <c r="D125" s="846" t="s">
        <v>845</v>
      </c>
      <c r="E125" s="847"/>
      <c r="F125" s="123"/>
      <c r="G125" s="123"/>
      <c r="H125" s="125"/>
    </row>
    <row r="126" spans="1:8" ht="18.75">
      <c r="A126" s="772" t="s">
        <v>492</v>
      </c>
      <c r="B126" s="772"/>
      <c r="C126" s="772"/>
      <c r="D126" s="846">
        <v>0</v>
      </c>
      <c r="E126" s="847"/>
      <c r="F126" s="123"/>
      <c r="G126" s="123"/>
      <c r="H126" s="125"/>
    </row>
    <row r="127" spans="1:8" ht="18.75">
      <c r="A127" s="860" t="s">
        <v>70</v>
      </c>
      <c r="B127" s="860"/>
      <c r="C127" s="860"/>
      <c r="D127" s="861">
        <f>D128+D136</f>
        <v>1203.58</v>
      </c>
      <c r="E127" s="862"/>
      <c r="F127" s="126"/>
      <c r="G127" s="123"/>
      <c r="H127" s="125"/>
    </row>
    <row r="128" spans="1:8" ht="18.75">
      <c r="A128" s="890" t="s">
        <v>493</v>
      </c>
      <c r="B128" s="890"/>
      <c r="C128" s="890"/>
      <c r="D128" s="891">
        <f>D129+D133+D134+D135</f>
        <v>0</v>
      </c>
      <c r="E128" s="892"/>
      <c r="F128" s="126"/>
      <c r="G128" s="123"/>
      <c r="H128" s="125"/>
    </row>
    <row r="129" spans="1:8" ht="18.75">
      <c r="A129" s="885" t="s">
        <v>494</v>
      </c>
      <c r="B129" s="885"/>
      <c r="C129" s="885"/>
      <c r="D129" s="893">
        <f>SUM(D130:D132)</f>
        <v>0</v>
      </c>
      <c r="E129" s="894"/>
      <c r="F129" s="126"/>
      <c r="G129" s="123"/>
      <c r="H129" s="125"/>
    </row>
    <row r="130" spans="1:8" ht="18.75">
      <c r="A130" s="772" t="s">
        <v>495</v>
      </c>
      <c r="B130" s="772"/>
      <c r="C130" s="772"/>
      <c r="D130" s="846"/>
      <c r="E130" s="847"/>
      <c r="F130" s="126"/>
      <c r="G130" s="123"/>
      <c r="H130" s="125"/>
    </row>
    <row r="131" spans="1:8" ht="18.75">
      <c r="A131" s="772" t="s">
        <v>496</v>
      </c>
      <c r="B131" s="772"/>
      <c r="C131" s="772"/>
      <c r="D131" s="846">
        <v>0</v>
      </c>
      <c r="E131" s="847"/>
      <c r="F131" s="126"/>
      <c r="G131" s="123"/>
      <c r="H131" s="125"/>
    </row>
    <row r="132" spans="1:8" ht="18.75">
      <c r="A132" s="772" t="s">
        <v>497</v>
      </c>
      <c r="B132" s="772"/>
      <c r="C132" s="772"/>
      <c r="D132" s="846">
        <v>0</v>
      </c>
      <c r="E132" s="847"/>
      <c r="F132" s="126"/>
      <c r="G132" s="123"/>
      <c r="H132" s="125"/>
    </row>
    <row r="133" spans="1:8" ht="18.75">
      <c r="A133" s="772" t="s">
        <v>498</v>
      </c>
      <c r="B133" s="772"/>
      <c r="C133" s="772"/>
      <c r="D133" s="846">
        <v>0</v>
      </c>
      <c r="E133" s="847"/>
      <c r="F133" s="126"/>
      <c r="G133" s="123"/>
      <c r="H133" s="125"/>
    </row>
    <row r="134" spans="1:8" ht="18.75">
      <c r="A134" s="772" t="s">
        <v>499</v>
      </c>
      <c r="B134" s="772"/>
      <c r="C134" s="772"/>
      <c r="D134" s="846">
        <v>0</v>
      </c>
      <c r="E134" s="847"/>
      <c r="F134" s="126"/>
      <c r="G134" s="123"/>
      <c r="H134" s="125"/>
    </row>
    <row r="135" spans="1:8" ht="18.75">
      <c r="A135" s="772" t="s">
        <v>500</v>
      </c>
      <c r="B135" s="772"/>
      <c r="C135" s="772"/>
      <c r="D135" s="846">
        <v>0</v>
      </c>
      <c r="E135" s="847"/>
      <c r="F135" s="126"/>
      <c r="G135" s="123"/>
      <c r="H135" s="125"/>
    </row>
    <row r="136" spans="1:8" ht="18.75">
      <c r="A136" s="880" t="s">
        <v>501</v>
      </c>
      <c r="B136" s="880"/>
      <c r="C136" s="880"/>
      <c r="D136" s="891">
        <f>D137+D142+D143+D144</f>
        <v>1203.58</v>
      </c>
      <c r="E136" s="892"/>
      <c r="F136" s="126"/>
      <c r="G136" s="123"/>
      <c r="H136" s="125"/>
    </row>
    <row r="137" spans="1:8" ht="18.75">
      <c r="A137" s="895" t="s">
        <v>502</v>
      </c>
      <c r="B137" s="895"/>
      <c r="C137" s="895"/>
      <c r="D137" s="893">
        <f>SUM(D138:D141)</f>
        <v>1203.58</v>
      </c>
      <c r="E137" s="894"/>
      <c r="F137" s="126"/>
      <c r="G137" s="123"/>
      <c r="H137" s="125"/>
    </row>
    <row r="138" spans="1:8" ht="18.75">
      <c r="A138" s="772" t="s">
        <v>503</v>
      </c>
      <c r="B138" s="772"/>
      <c r="C138" s="772"/>
      <c r="D138" s="846">
        <f>261.18+942.4</f>
        <v>1203.58</v>
      </c>
      <c r="E138" s="847"/>
      <c r="F138" s="126"/>
      <c r="G138" s="123"/>
      <c r="H138" s="125"/>
    </row>
    <row r="139" spans="1:8" ht="18.75">
      <c r="A139" s="772" t="s">
        <v>504</v>
      </c>
      <c r="B139" s="772"/>
      <c r="C139" s="772"/>
      <c r="D139" s="846"/>
      <c r="E139" s="847"/>
      <c r="F139" s="126"/>
      <c r="G139" s="123"/>
      <c r="H139" s="125"/>
    </row>
    <row r="140" spans="1:8" ht="18.75">
      <c r="A140" s="772" t="s">
        <v>505</v>
      </c>
      <c r="B140" s="772"/>
      <c r="C140" s="772"/>
      <c r="D140" s="846">
        <v>0</v>
      </c>
      <c r="E140" s="847"/>
      <c r="F140" s="126"/>
      <c r="G140" s="123"/>
      <c r="H140" s="125"/>
    </row>
    <row r="141" spans="1:8" ht="18.75">
      <c r="A141" s="772" t="s">
        <v>506</v>
      </c>
      <c r="B141" s="772"/>
      <c r="C141" s="772"/>
      <c r="D141" s="846">
        <v>0</v>
      </c>
      <c r="E141" s="847"/>
      <c r="F141" s="126"/>
      <c r="G141" s="123"/>
      <c r="H141" s="125"/>
    </row>
    <row r="142" spans="1:8" ht="18.75">
      <c r="A142" s="772" t="s">
        <v>507</v>
      </c>
      <c r="B142" s="772"/>
      <c r="C142" s="772"/>
      <c r="D142" s="846"/>
      <c r="E142" s="847"/>
      <c r="F142" s="126"/>
      <c r="G142" s="123"/>
      <c r="H142" s="125"/>
    </row>
    <row r="143" spans="1:8" ht="18.75">
      <c r="A143" s="772" t="s">
        <v>508</v>
      </c>
      <c r="B143" s="772"/>
      <c r="C143" s="772"/>
      <c r="D143" s="846">
        <v>0</v>
      </c>
      <c r="E143" s="847"/>
      <c r="F143" s="126"/>
      <c r="G143" s="123"/>
      <c r="H143" s="125"/>
    </row>
    <row r="144" spans="1:8" ht="18.75">
      <c r="A144" s="772" t="s">
        <v>509</v>
      </c>
      <c r="B144" s="772"/>
      <c r="C144" s="772"/>
      <c r="D144" s="846">
        <v>0</v>
      </c>
      <c r="E144" s="847"/>
      <c r="F144" s="126"/>
      <c r="G144" s="123"/>
      <c r="H144" s="125"/>
    </row>
    <row r="145" spans="1:8" ht="18.75">
      <c r="A145" s="887" t="s">
        <v>71</v>
      </c>
      <c r="B145" s="811"/>
      <c r="C145" s="812"/>
      <c r="D145" s="888">
        <f>SUM(D146:E149)</f>
        <v>0</v>
      </c>
      <c r="E145" s="889"/>
      <c r="F145" s="126"/>
      <c r="G145" s="123"/>
      <c r="H145" s="125"/>
    </row>
    <row r="146" spans="1:8" ht="18.75">
      <c r="A146" s="896" t="s">
        <v>72</v>
      </c>
      <c r="B146" s="897"/>
      <c r="C146" s="898"/>
      <c r="D146" s="841">
        <v>0</v>
      </c>
      <c r="E146" s="842"/>
      <c r="F146" s="126"/>
      <c r="G146" s="119"/>
      <c r="H146" s="119"/>
    </row>
    <row r="147" spans="1:8" ht="18.75">
      <c r="A147" s="896" t="s">
        <v>73</v>
      </c>
      <c r="B147" s="897"/>
      <c r="C147" s="898"/>
      <c r="D147" s="841">
        <v>0</v>
      </c>
      <c r="E147" s="842"/>
      <c r="F147" s="119"/>
      <c r="G147" s="119"/>
      <c r="H147" s="119"/>
    </row>
    <row r="148" spans="1:8" ht="18.75">
      <c r="A148" s="896" t="s">
        <v>74</v>
      </c>
      <c r="B148" s="897"/>
      <c r="C148" s="898"/>
      <c r="D148" s="841">
        <v>0</v>
      </c>
      <c r="E148" s="842"/>
      <c r="F148" s="119"/>
      <c r="G148" s="119"/>
      <c r="H148" s="119"/>
    </row>
    <row r="149" spans="1:8" ht="18.75">
      <c r="A149" s="896" t="s">
        <v>75</v>
      </c>
      <c r="B149" s="897"/>
      <c r="C149" s="898"/>
      <c r="D149" s="841">
        <v>0</v>
      </c>
      <c r="E149" s="842"/>
      <c r="F149" s="119"/>
      <c r="G149" s="119"/>
      <c r="H149" s="119"/>
    </row>
    <row r="150" spans="1:8" ht="18.75">
      <c r="A150" s="899" t="s">
        <v>76</v>
      </c>
      <c r="B150" s="900"/>
      <c r="C150" s="901"/>
      <c r="D150" s="902"/>
      <c r="E150" s="903"/>
      <c r="F150" s="126"/>
      <c r="G150" s="119"/>
      <c r="H150" s="119"/>
    </row>
    <row r="151" spans="1:8" ht="18.75">
      <c r="A151" s="826" t="s">
        <v>77</v>
      </c>
      <c r="B151" s="827"/>
      <c r="C151" s="828"/>
      <c r="D151" s="904"/>
      <c r="E151" s="905"/>
      <c r="F151" s="126"/>
      <c r="G151" s="123"/>
      <c r="H151" s="125"/>
    </row>
    <row r="152" spans="1:8" ht="18.75">
      <c r="A152" s="421" t="s">
        <v>647</v>
      </c>
      <c r="B152" s="422"/>
      <c r="C152" s="423"/>
      <c r="D152" s="904">
        <f>'Item 11'!F32</f>
        <v>10337.67</v>
      </c>
      <c r="E152" s="905"/>
      <c r="F152" s="126"/>
      <c r="G152" s="123"/>
      <c r="H152" s="125"/>
    </row>
    <row r="153" spans="1:8" ht="18.75">
      <c r="A153" s="792" t="s">
        <v>78</v>
      </c>
      <c r="B153" s="793"/>
      <c r="C153" s="794"/>
      <c r="D153" s="906">
        <f>D23+D34+D43+D63+D84+D101+D127+D145+D150+D151+D152</f>
        <v>364173.93877145456</v>
      </c>
      <c r="E153" s="907"/>
      <c r="F153" s="126"/>
      <c r="G153" s="123"/>
      <c r="H153" s="125"/>
    </row>
    <row r="154" spans="1:8" ht="18.75">
      <c r="A154" s="908" t="s">
        <v>79</v>
      </c>
      <c r="B154" s="817"/>
      <c r="C154" s="818"/>
      <c r="D154" s="819">
        <f>D20-D153</f>
        <v>-7651.4187714545405</v>
      </c>
      <c r="E154" s="820"/>
      <c r="F154" s="126"/>
      <c r="G154" s="123"/>
      <c r="H154" s="125"/>
    </row>
    <row r="155" spans="1:8" ht="18.75">
      <c r="A155" s="909" t="s">
        <v>80</v>
      </c>
      <c r="B155" s="910"/>
      <c r="C155" s="911"/>
      <c r="D155" s="805">
        <v>0</v>
      </c>
      <c r="E155" s="806"/>
      <c r="F155" s="123"/>
      <c r="G155" s="123"/>
      <c r="H155" s="123"/>
    </row>
    <row r="156" spans="1:8" ht="18.75">
      <c r="A156" s="909" t="s">
        <v>81</v>
      </c>
      <c r="B156" s="910"/>
      <c r="C156" s="911"/>
      <c r="D156" s="805">
        <v>0</v>
      </c>
      <c r="E156" s="806"/>
      <c r="F156" s="119"/>
      <c r="G156" s="119"/>
      <c r="H156" s="119"/>
    </row>
    <row r="157" spans="1:8" ht="18.75">
      <c r="A157" s="792" t="s">
        <v>82</v>
      </c>
      <c r="B157" s="793"/>
      <c r="C157" s="794"/>
      <c r="D157" s="821">
        <f>TURNOVER!B22</f>
        <v>3.2467532467532463</v>
      </c>
      <c r="E157" s="822"/>
      <c r="F157" s="119"/>
      <c r="G157" s="119"/>
      <c r="H157" s="119"/>
    </row>
    <row r="158" spans="1:8" ht="15.75">
      <c r="A158" s="136"/>
      <c r="B158" s="137"/>
      <c r="C158" s="132"/>
      <c r="D158" s="864"/>
      <c r="E158" s="865"/>
      <c r="F158" s="138"/>
      <c r="G158" s="138"/>
      <c r="H158" s="138"/>
    </row>
    <row r="159" spans="1:8" ht="56.25" customHeight="1">
      <c r="A159" s="866" t="s">
        <v>57</v>
      </c>
      <c r="B159" s="866"/>
      <c r="C159" s="133" t="s">
        <v>58</v>
      </c>
      <c r="D159" s="867" t="s">
        <v>57</v>
      </c>
      <c r="E159" s="868"/>
      <c r="F159" s="138"/>
      <c r="G159" s="138"/>
      <c r="H159" s="138"/>
    </row>
    <row r="160" spans="1:8" ht="51" customHeight="1">
      <c r="A160" s="869" t="s">
        <v>59</v>
      </c>
      <c r="B160" s="869"/>
      <c r="C160" s="135" t="s">
        <v>60</v>
      </c>
      <c r="D160" s="870" t="s">
        <v>61</v>
      </c>
      <c r="E160" s="871"/>
      <c r="F160" s="138"/>
      <c r="G160" s="138"/>
      <c r="H160" s="138"/>
    </row>
    <row r="161" spans="1:8" ht="15.75">
      <c r="A161" s="949"/>
      <c r="B161" s="775" t="s">
        <v>0</v>
      </c>
      <c r="C161" s="776"/>
      <c r="D161" s="777" t="s">
        <v>406</v>
      </c>
      <c r="E161" s="778"/>
      <c r="F161" s="138"/>
      <c r="G161" s="138"/>
      <c r="H161" s="138"/>
    </row>
    <row r="162" spans="1:8" ht="15.75" customHeight="1">
      <c r="A162" s="950"/>
      <c r="B162" s="779" t="s">
        <v>1</v>
      </c>
      <c r="C162" s="780"/>
      <c r="D162" s="952" t="s">
        <v>2</v>
      </c>
      <c r="E162" s="952" t="s">
        <v>3</v>
      </c>
      <c r="F162" s="138"/>
      <c r="G162" s="138"/>
      <c r="H162" s="138"/>
    </row>
    <row r="163" spans="1:8" ht="15.75">
      <c r="A163" s="950"/>
      <c r="B163" s="781" t="s">
        <v>4</v>
      </c>
      <c r="C163" s="782"/>
      <c r="D163" s="953"/>
      <c r="E163" s="953"/>
      <c r="F163" s="138"/>
      <c r="G163" s="138"/>
      <c r="H163" s="138"/>
    </row>
    <row r="164" spans="1:8" ht="15.75" customHeight="1">
      <c r="A164" s="950"/>
      <c r="B164" s="912" t="s">
        <v>83</v>
      </c>
      <c r="C164" s="913"/>
      <c r="D164" s="954" t="s">
        <v>864</v>
      </c>
      <c r="E164" s="956">
        <f>E4</f>
        <v>3</v>
      </c>
      <c r="F164" s="138"/>
      <c r="G164" s="138"/>
      <c r="H164" s="138"/>
    </row>
    <row r="165" spans="1:8" ht="15.75" customHeight="1">
      <c r="A165" s="951"/>
      <c r="B165" s="783" t="s">
        <v>5</v>
      </c>
      <c r="C165" s="784"/>
      <c r="D165" s="955"/>
      <c r="E165" s="957"/>
      <c r="F165" s="138"/>
      <c r="G165" s="138"/>
      <c r="H165" s="138"/>
    </row>
    <row r="166" spans="1:8" ht="15.75">
      <c r="A166" s="872" t="s">
        <v>6</v>
      </c>
      <c r="B166" s="873"/>
      <c r="C166" s="874" t="s">
        <v>7</v>
      </c>
      <c r="D166" s="875"/>
      <c r="E166" s="876"/>
      <c r="F166" s="138"/>
      <c r="G166" s="138"/>
      <c r="H166" s="138"/>
    </row>
    <row r="167" spans="1:8" ht="36.75" customHeight="1">
      <c r="A167" s="795" t="s">
        <v>515</v>
      </c>
      <c r="B167" s="796"/>
      <c r="C167" s="877" t="s">
        <v>846</v>
      </c>
      <c r="D167" s="878"/>
      <c r="E167" s="879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789" t="s">
        <v>10</v>
      </c>
      <c r="B169" s="790"/>
      <c r="C169" s="791"/>
      <c r="D169" s="914" t="s">
        <v>11</v>
      </c>
      <c r="E169" s="915"/>
      <c r="F169" s="119"/>
    </row>
    <row r="170" spans="1:8" ht="18.75">
      <c r="A170" s="916" t="s">
        <v>85</v>
      </c>
      <c r="B170" s="917"/>
      <c r="C170" s="918"/>
      <c r="D170" s="805">
        <v>1424.3</v>
      </c>
      <c r="E170" s="806"/>
      <c r="F170" s="141"/>
    </row>
    <row r="171" spans="1:8" ht="18.75">
      <c r="A171" s="916" t="s">
        <v>86</v>
      </c>
      <c r="B171" s="917"/>
      <c r="C171" s="918"/>
      <c r="D171" s="805">
        <f>95.6</f>
        <v>95.6</v>
      </c>
      <c r="E171" s="806"/>
      <c r="F171" s="119"/>
    </row>
    <row r="172" spans="1:8" ht="18.75">
      <c r="A172" s="916" t="s">
        <v>87</v>
      </c>
      <c r="B172" s="917"/>
      <c r="C172" s="918"/>
      <c r="D172" s="805">
        <v>238.09</v>
      </c>
      <c r="E172" s="806"/>
      <c r="F172" s="119"/>
    </row>
    <row r="173" spans="1:8" ht="18.75">
      <c r="A173" s="919" t="s">
        <v>88</v>
      </c>
      <c r="B173" s="920"/>
      <c r="C173" s="921"/>
      <c r="D173" s="821">
        <f>D170-D171+D172</f>
        <v>1566.79</v>
      </c>
      <c r="E173" s="822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789" t="s">
        <v>10</v>
      </c>
      <c r="B176" s="790"/>
      <c r="C176" s="791"/>
      <c r="D176" s="914" t="s">
        <v>11</v>
      </c>
      <c r="E176" s="915"/>
      <c r="F176" s="119"/>
    </row>
    <row r="177" spans="1:6" ht="18.75">
      <c r="A177" s="916" t="s">
        <v>85</v>
      </c>
      <c r="B177" s="917"/>
      <c r="C177" s="918"/>
      <c r="D177" s="815">
        <f>'1 CONTA CORRENTE (D E C)'!D13+'2. CONTA CORRENTE (D E C)'!D13</f>
        <v>92.28</v>
      </c>
      <c r="E177" s="816"/>
      <c r="F177" s="141"/>
    </row>
    <row r="178" spans="1:6" ht="18.75">
      <c r="A178" s="916" t="s">
        <v>86</v>
      </c>
      <c r="B178" s="917"/>
      <c r="C178" s="918"/>
      <c r="D178" s="815">
        <f>'1 CONTA CORRENTE (D E C)'!C350+'2. CONTA CORRENTE (D E C)'!C350</f>
        <v>1351054.8599999996</v>
      </c>
      <c r="E178" s="816"/>
      <c r="F178" s="119"/>
    </row>
    <row r="179" spans="1:6" ht="18.75">
      <c r="A179" s="916" t="s">
        <v>87</v>
      </c>
      <c r="B179" s="917"/>
      <c r="C179" s="918"/>
      <c r="D179" s="815">
        <f>'1 CONTA CORRENTE (D E C)'!D350+'2. CONTA CORRENTE (D E C)'!D350</f>
        <v>1386709.19</v>
      </c>
      <c r="E179" s="816"/>
      <c r="F179" s="119"/>
    </row>
    <row r="180" spans="1:6" ht="18.75">
      <c r="A180" s="919" t="s">
        <v>88</v>
      </c>
      <c r="B180" s="920"/>
      <c r="C180" s="921"/>
      <c r="D180" s="821">
        <f>D177-D178+D179</f>
        <v>35746.610000000335</v>
      </c>
      <c r="E180" s="822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789" t="s">
        <v>10</v>
      </c>
      <c r="B183" s="790"/>
      <c r="C183" s="791"/>
      <c r="D183" s="914" t="s">
        <v>11</v>
      </c>
      <c r="E183" s="915"/>
      <c r="F183" s="119"/>
    </row>
    <row r="184" spans="1:6" ht="18.75">
      <c r="A184" s="916" t="s">
        <v>91</v>
      </c>
      <c r="B184" s="917"/>
      <c r="C184" s="918"/>
      <c r="D184" s="815">
        <f>'SALDO DE ESTOQUE'!D23</f>
        <v>28903.440000000002</v>
      </c>
      <c r="E184" s="816"/>
      <c r="F184" s="126"/>
    </row>
    <row r="185" spans="1:6" ht="18.75">
      <c r="A185" s="916" t="s">
        <v>92</v>
      </c>
      <c r="B185" s="917"/>
      <c r="C185" s="918"/>
      <c r="D185" s="815">
        <f>'SALDO DE ESTOQUE'!D46</f>
        <v>69142.989999999991</v>
      </c>
      <c r="E185" s="816"/>
      <c r="F185" s="126"/>
    </row>
    <row r="186" spans="1:6" ht="18.75">
      <c r="A186" s="916" t="s">
        <v>510</v>
      </c>
      <c r="B186" s="917"/>
      <c r="C186" s="918"/>
      <c r="D186" s="815">
        <f>'SALDO DE ESTOQUE'!D53</f>
        <v>0</v>
      </c>
      <c r="E186" s="816"/>
      <c r="F186" s="126"/>
    </row>
    <row r="187" spans="1:6" ht="18.75">
      <c r="A187" s="919" t="s">
        <v>511</v>
      </c>
      <c r="B187" s="920"/>
      <c r="C187" s="921"/>
      <c r="D187" s="821">
        <f>SUM(D184:E186)</f>
        <v>98046.43</v>
      </c>
      <c r="E187" s="822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789" t="s">
        <v>10</v>
      </c>
      <c r="B190" s="790"/>
      <c r="C190" s="791"/>
      <c r="D190" s="914" t="s">
        <v>11</v>
      </c>
      <c r="E190" s="915"/>
      <c r="F190" s="119"/>
    </row>
    <row r="191" spans="1:6" ht="18.75">
      <c r="A191" s="916" t="s">
        <v>85</v>
      </c>
      <c r="B191" s="917"/>
      <c r="C191" s="918"/>
      <c r="D191" s="815">
        <v>412130.1</v>
      </c>
      <c r="E191" s="816"/>
      <c r="F191" s="141"/>
    </row>
    <row r="192" spans="1:6" ht="18.75">
      <c r="A192" s="916" t="s">
        <v>94</v>
      </c>
      <c r="B192" s="917"/>
      <c r="C192" s="918"/>
      <c r="D192" s="815">
        <f>'APLICAÇÃO FINANCEIRA'!C24</f>
        <v>591224.09000000008</v>
      </c>
      <c r="E192" s="816"/>
      <c r="F192" s="119"/>
    </row>
    <row r="193" spans="1:8" ht="18.75">
      <c r="A193" s="916" t="s">
        <v>95</v>
      </c>
      <c r="B193" s="917"/>
      <c r="C193" s="918"/>
      <c r="D193" s="815">
        <f>'APLICAÇÃO FINANCEIRA'!D24</f>
        <v>248600</v>
      </c>
      <c r="E193" s="816"/>
      <c r="F193" s="119"/>
    </row>
    <row r="194" spans="1:8" ht="18.75">
      <c r="A194" s="916" t="s">
        <v>96</v>
      </c>
      <c r="B194" s="917"/>
      <c r="C194" s="918"/>
      <c r="D194" s="815">
        <f>'APLICAÇÃO FINANCEIRA'!E24</f>
        <v>1595.75</v>
      </c>
      <c r="E194" s="816"/>
      <c r="F194" s="119"/>
    </row>
    <row r="195" spans="1:8" ht="18.75">
      <c r="A195" s="916" t="s">
        <v>97</v>
      </c>
      <c r="B195" s="917"/>
      <c r="C195" s="918"/>
      <c r="D195" s="815">
        <f>'APLICAÇÃO FINANCEIRA'!F24</f>
        <v>0</v>
      </c>
      <c r="E195" s="816"/>
      <c r="F195" s="119"/>
    </row>
    <row r="196" spans="1:8" ht="18.75">
      <c r="A196" s="919" t="s">
        <v>98</v>
      </c>
      <c r="B196" s="920"/>
      <c r="C196" s="921"/>
      <c r="D196" s="821">
        <f>D191-D192+D193+D194-D195</f>
        <v>71101.759999999893</v>
      </c>
      <c r="E196" s="822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789" t="s">
        <v>99</v>
      </c>
      <c r="B198" s="790"/>
      <c r="C198" s="791"/>
      <c r="D198" s="821">
        <f>D196+D180+D173+D187</f>
        <v>206461.5900000002</v>
      </c>
      <c r="E198" s="822"/>
      <c r="F198" s="126"/>
    </row>
    <row r="199" spans="1:8" ht="15.75">
      <c r="A199" s="922"/>
      <c r="B199" s="923"/>
      <c r="C199" s="923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924" t="s">
        <v>10</v>
      </c>
      <c r="B201" s="925"/>
      <c r="C201" s="926"/>
      <c r="D201" s="927" t="s">
        <v>11</v>
      </c>
      <c r="E201" s="928"/>
      <c r="F201" s="119"/>
      <c r="G201" s="119"/>
      <c r="H201" s="119"/>
    </row>
    <row r="202" spans="1:8" ht="18.75" customHeight="1">
      <c r="A202" s="929" t="s">
        <v>101</v>
      </c>
      <c r="B202" s="930"/>
      <c r="C202" s="931"/>
      <c r="D202" s="932"/>
      <c r="E202" s="933"/>
      <c r="F202" s="119"/>
      <c r="G202" s="119"/>
      <c r="H202" s="119"/>
    </row>
    <row r="203" spans="1:8" ht="18.75" customHeight="1">
      <c r="A203" s="929" t="s">
        <v>102</v>
      </c>
      <c r="B203" s="930"/>
      <c r="C203" s="931"/>
      <c r="D203" s="934">
        <v>0</v>
      </c>
      <c r="E203" s="935"/>
      <c r="F203" s="119"/>
      <c r="G203" s="119"/>
      <c r="H203" s="119"/>
    </row>
    <row r="204" spans="1:8" ht="18.75" customHeight="1">
      <c r="A204" s="929" t="s">
        <v>103</v>
      </c>
      <c r="B204" s="930"/>
      <c r="C204" s="931"/>
      <c r="D204" s="934">
        <v>228475.13</v>
      </c>
      <c r="E204" s="935"/>
      <c r="F204" s="119"/>
      <c r="G204" s="119"/>
      <c r="H204" s="119"/>
    </row>
    <row r="205" spans="1:8" ht="18.75" customHeight="1">
      <c r="A205" s="929" t="s">
        <v>104</v>
      </c>
      <c r="B205" s="930"/>
      <c r="C205" s="931"/>
      <c r="D205" s="939"/>
      <c r="E205" s="940"/>
      <c r="F205" s="154"/>
      <c r="G205" s="119"/>
      <c r="H205" s="119"/>
    </row>
    <row r="206" spans="1:8" ht="18.75">
      <c r="A206" s="789" t="s">
        <v>105</v>
      </c>
      <c r="B206" s="790"/>
      <c r="C206" s="791"/>
      <c r="D206" s="821">
        <f>SUM(D202:E205)</f>
        <v>228475.13</v>
      </c>
      <c r="E206" s="822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924" t="s">
        <v>10</v>
      </c>
      <c r="B209" s="925"/>
      <c r="C209" s="926"/>
      <c r="D209" s="927" t="s">
        <v>11</v>
      </c>
      <c r="E209" s="928"/>
      <c r="F209" s="119"/>
      <c r="G209" s="119"/>
      <c r="H209" s="119"/>
    </row>
    <row r="210" spans="1:8" ht="18.75">
      <c r="A210" s="936" t="s">
        <v>85</v>
      </c>
      <c r="B210" s="937"/>
      <c r="C210" s="938"/>
      <c r="D210" s="805">
        <v>492546.62</v>
      </c>
      <c r="E210" s="806"/>
      <c r="F210" s="141"/>
      <c r="G210" s="119"/>
      <c r="H210" s="119"/>
    </row>
    <row r="211" spans="1:8" ht="15.75" customHeight="1">
      <c r="A211" s="936" t="s">
        <v>107</v>
      </c>
      <c r="B211" s="937"/>
      <c r="C211" s="938"/>
      <c r="D211" s="815">
        <f>D33</f>
        <v>54136.188371454555</v>
      </c>
      <c r="E211" s="816"/>
      <c r="F211" s="126"/>
      <c r="G211" s="119"/>
      <c r="H211" s="119"/>
    </row>
    <row r="212" spans="1:8" ht="18.75">
      <c r="A212" s="936" t="s">
        <v>108</v>
      </c>
      <c r="B212" s="937"/>
      <c r="C212" s="938"/>
      <c r="D212" s="815">
        <f>'CÁLCULO FOLHA DE PAGAMENTO'!H15</f>
        <v>20929.039200000003</v>
      </c>
      <c r="E212" s="816"/>
      <c r="F212" s="126"/>
      <c r="G212" s="119"/>
      <c r="H212" s="119"/>
    </row>
    <row r="213" spans="1:8" ht="18.75">
      <c r="A213" s="936" t="s">
        <v>109</v>
      </c>
      <c r="B213" s="937"/>
      <c r="C213" s="938"/>
      <c r="D213" s="815">
        <f>'CÁLCULO FOLHA DE PAGAMENTO'!H17</f>
        <v>0</v>
      </c>
      <c r="E213" s="816"/>
      <c r="F213" s="126"/>
      <c r="G213" s="119"/>
      <c r="H213" s="119"/>
    </row>
    <row r="214" spans="1:8" ht="15.75" customHeight="1">
      <c r="A214" s="936" t="s">
        <v>110</v>
      </c>
      <c r="B214" s="937"/>
      <c r="C214" s="938"/>
      <c r="D214" s="815">
        <f>'CÁLCULO FOLHA DE PAGAMENTO'!H19</f>
        <v>31770.433199999999</v>
      </c>
      <c r="E214" s="816"/>
      <c r="F214" s="126"/>
      <c r="G214" s="119"/>
      <c r="H214" s="119"/>
    </row>
    <row r="215" spans="1:8" ht="18.75">
      <c r="A215" s="919" t="s">
        <v>111</v>
      </c>
      <c r="B215" s="920"/>
      <c r="C215" s="921"/>
      <c r="D215" s="821">
        <f>D210+D211-D212-D213-D214</f>
        <v>493983.33597145462</v>
      </c>
      <c r="E215" s="822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41" t="s">
        <v>112</v>
      </c>
      <c r="B217" s="941"/>
      <c r="C217" s="941"/>
      <c r="D217" s="144"/>
      <c r="E217" s="153"/>
      <c r="F217" s="119"/>
      <c r="G217" s="119"/>
      <c r="H217" s="119"/>
    </row>
    <row r="218" spans="1:8" ht="15.75">
      <c r="A218" s="924" t="s">
        <v>10</v>
      </c>
      <c r="B218" s="925"/>
      <c r="C218" s="926"/>
      <c r="D218" s="927" t="s">
        <v>11</v>
      </c>
      <c r="E218" s="928"/>
      <c r="F218" s="119"/>
      <c r="G218" s="119"/>
      <c r="H218" s="119"/>
    </row>
    <row r="219" spans="1:8" ht="18.75">
      <c r="A219" s="936" t="s">
        <v>113</v>
      </c>
      <c r="B219" s="937"/>
      <c r="C219" s="938"/>
      <c r="D219" s="805">
        <v>0</v>
      </c>
      <c r="E219" s="806"/>
      <c r="F219" s="119"/>
      <c r="G219" s="119"/>
      <c r="H219" s="119"/>
    </row>
    <row r="220" spans="1:8" ht="18.75">
      <c r="A220" s="936" t="s">
        <v>114</v>
      </c>
      <c r="B220" s="937"/>
      <c r="C220" s="938"/>
      <c r="D220" s="805">
        <v>0</v>
      </c>
      <c r="E220" s="806"/>
      <c r="F220" s="119"/>
      <c r="G220" s="119"/>
      <c r="H220" s="119"/>
    </row>
    <row r="221" spans="1:8" ht="21" customHeight="1">
      <c r="A221" s="936" t="s">
        <v>115</v>
      </c>
      <c r="B221" s="937"/>
      <c r="C221" s="938"/>
      <c r="D221" s="805">
        <v>0</v>
      </c>
      <c r="E221" s="806"/>
      <c r="F221" s="119"/>
      <c r="G221" s="119"/>
      <c r="H221" s="119"/>
    </row>
    <row r="222" spans="1:8" ht="18.75">
      <c r="A222" s="936" t="s">
        <v>116</v>
      </c>
      <c r="B222" s="937"/>
      <c r="C222" s="938"/>
      <c r="D222" s="805">
        <v>0</v>
      </c>
      <c r="E222" s="806"/>
      <c r="F222" s="119"/>
      <c r="G222" s="119"/>
      <c r="H222" s="119"/>
    </row>
    <row r="223" spans="1:8" ht="18.75">
      <c r="A223" s="936" t="s">
        <v>117</v>
      </c>
      <c r="B223" s="937"/>
      <c r="C223" s="938"/>
      <c r="D223" s="805">
        <v>0</v>
      </c>
      <c r="E223" s="806"/>
      <c r="F223" s="119"/>
      <c r="G223" s="119"/>
      <c r="H223" s="119"/>
    </row>
    <row r="224" spans="1:8" ht="18.75">
      <c r="A224" s="789" t="s">
        <v>105</v>
      </c>
      <c r="B224" s="790"/>
      <c r="C224" s="791"/>
      <c r="D224" s="821">
        <f>SUM(D219:E223)</f>
        <v>0</v>
      </c>
      <c r="E224" s="822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41" t="s">
        <v>118</v>
      </c>
      <c r="B226" s="941"/>
      <c r="C226" s="941"/>
      <c r="D226" s="941"/>
      <c r="E226" s="941"/>
      <c r="F226" s="119"/>
      <c r="G226" s="119"/>
      <c r="H226" s="119"/>
    </row>
    <row r="227" spans="1:8" ht="15.75">
      <c r="A227" s="789" t="s">
        <v>10</v>
      </c>
      <c r="B227" s="790"/>
      <c r="C227" s="791"/>
      <c r="D227" s="927" t="s">
        <v>11</v>
      </c>
      <c r="E227" s="928"/>
      <c r="F227" s="119"/>
      <c r="G227" s="119"/>
      <c r="H227" s="119"/>
    </row>
    <row r="228" spans="1:8" ht="18.75">
      <c r="A228" s="936" t="s">
        <v>85</v>
      </c>
      <c r="B228" s="937"/>
      <c r="C228" s="938"/>
      <c r="D228" s="805">
        <v>0</v>
      </c>
      <c r="E228" s="806"/>
      <c r="F228" s="141"/>
      <c r="G228" s="119"/>
      <c r="H228" s="119"/>
    </row>
    <row r="229" spans="1:8" ht="18.75">
      <c r="A229" s="936" t="s">
        <v>119</v>
      </c>
      <c r="B229" s="937"/>
      <c r="C229" s="938"/>
      <c r="D229" s="805">
        <v>0</v>
      </c>
      <c r="E229" s="806"/>
      <c r="F229" s="119"/>
      <c r="G229" s="119"/>
      <c r="H229" s="119"/>
    </row>
    <row r="230" spans="1:8" ht="18.75">
      <c r="A230" s="936" t="s">
        <v>120</v>
      </c>
      <c r="B230" s="937"/>
      <c r="C230" s="938"/>
      <c r="D230" s="815">
        <f>D224</f>
        <v>0</v>
      </c>
      <c r="E230" s="816"/>
      <c r="F230" s="126"/>
      <c r="G230" s="119"/>
      <c r="H230" s="119"/>
    </row>
    <row r="231" spans="1:8" ht="18.75">
      <c r="A231" s="919" t="s">
        <v>121</v>
      </c>
      <c r="B231" s="920"/>
      <c r="C231" s="921"/>
      <c r="D231" s="821">
        <f>D228+D229-D230</f>
        <v>0</v>
      </c>
      <c r="E231" s="822"/>
      <c r="F231" s="126"/>
      <c r="G231" s="119"/>
      <c r="H231" s="119"/>
    </row>
    <row r="232" spans="1:8" ht="15.75">
      <c r="A232" s="158"/>
      <c r="B232" s="158"/>
      <c r="C232" s="159"/>
      <c r="D232" s="942"/>
      <c r="E232" s="943"/>
      <c r="F232" s="119"/>
      <c r="G232" s="119"/>
      <c r="H232" s="155"/>
    </row>
    <row r="233" spans="1:8" ht="15.75" customHeight="1">
      <c r="A233" s="866" t="s">
        <v>57</v>
      </c>
      <c r="B233" s="866"/>
      <c r="C233" s="133" t="s">
        <v>58</v>
      </c>
      <c r="D233" s="945" t="s">
        <v>57</v>
      </c>
      <c r="E233" s="946"/>
      <c r="F233" s="119"/>
      <c r="G233" s="119"/>
      <c r="H233" s="155"/>
    </row>
    <row r="234" spans="1:8" ht="36.75" customHeight="1">
      <c r="A234" s="869" t="s">
        <v>59</v>
      </c>
      <c r="B234" s="869"/>
      <c r="C234" s="135" t="s">
        <v>60</v>
      </c>
      <c r="D234" s="947" t="s">
        <v>61</v>
      </c>
      <c r="E234" s="948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8"/>
  <sheetViews>
    <sheetView zoomScale="80" zoomScaleNormal="80" workbookViewId="0">
      <selection activeCell="D2" sqref="D2:D78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23" t="s">
        <v>171</v>
      </c>
      <c r="B1" s="623" t="s">
        <v>172</v>
      </c>
      <c r="C1" s="623" t="s">
        <v>173</v>
      </c>
      <c r="D1" s="647" t="s">
        <v>174</v>
      </c>
      <c r="E1" s="623" t="s">
        <v>175</v>
      </c>
      <c r="F1" s="647" t="s">
        <v>176</v>
      </c>
      <c r="G1" s="623" t="s">
        <v>177</v>
      </c>
      <c r="H1" s="648" t="s">
        <v>394</v>
      </c>
      <c r="I1" s="648" t="s">
        <v>395</v>
      </c>
      <c r="J1" s="649" t="s">
        <v>396</v>
      </c>
      <c r="K1" s="649" t="s">
        <v>397</v>
      </c>
      <c r="L1" s="649" t="s">
        <v>398</v>
      </c>
      <c r="M1" s="649" t="s">
        <v>399</v>
      </c>
      <c r="N1" s="649" t="s">
        <v>400</v>
      </c>
      <c r="O1" s="649" t="s">
        <v>401</v>
      </c>
      <c r="P1" s="649" t="s">
        <v>402</v>
      </c>
    </row>
    <row r="2" spans="1:16" s="265" customFormat="1">
      <c r="A2" s="635" t="s">
        <v>518</v>
      </c>
      <c r="B2" s="636" t="s">
        <v>545</v>
      </c>
      <c r="C2" s="637" t="s">
        <v>546</v>
      </c>
      <c r="D2" s="638" t="s">
        <v>547</v>
      </c>
      <c r="E2" s="639">
        <v>2</v>
      </c>
      <c r="F2" s="640">
        <v>322205</v>
      </c>
      <c r="G2" s="641" t="s">
        <v>872</v>
      </c>
      <c r="H2" s="642">
        <v>1</v>
      </c>
      <c r="I2" s="643">
        <v>30</v>
      </c>
      <c r="J2" s="644">
        <v>1412</v>
      </c>
      <c r="K2" s="645">
        <v>0</v>
      </c>
      <c r="L2" s="645">
        <v>0</v>
      </c>
      <c r="M2" s="645">
        <v>344.44</v>
      </c>
      <c r="N2" s="645">
        <v>0</v>
      </c>
      <c r="O2" s="645">
        <v>132.31</v>
      </c>
      <c r="P2" s="646">
        <f>SUM(J2:N2)-O2</f>
        <v>1624.13</v>
      </c>
    </row>
    <row r="3" spans="1:16" s="303" customFormat="1">
      <c r="A3" s="631" t="s">
        <v>518</v>
      </c>
      <c r="B3" s="162" t="s">
        <v>545</v>
      </c>
      <c r="C3" s="262" t="s">
        <v>548</v>
      </c>
      <c r="D3" s="301" t="s">
        <v>549</v>
      </c>
      <c r="E3" s="304">
        <v>2</v>
      </c>
      <c r="F3" s="305">
        <v>223505</v>
      </c>
      <c r="G3" s="641" t="s">
        <v>872</v>
      </c>
      <c r="H3" s="310">
        <v>1</v>
      </c>
      <c r="I3" s="505">
        <v>30</v>
      </c>
      <c r="J3" s="529">
        <v>2611.92</v>
      </c>
      <c r="K3" s="530">
        <v>0</v>
      </c>
      <c r="L3" s="530">
        <v>0</v>
      </c>
      <c r="M3" s="530">
        <v>2748.65</v>
      </c>
      <c r="N3" s="530">
        <v>143.66</v>
      </c>
      <c r="O3" s="530">
        <v>1045.98</v>
      </c>
      <c r="P3" s="632">
        <f t="shared" ref="P3:P56" si="0">SUM(J3:N3)-O3</f>
        <v>4458.25</v>
      </c>
    </row>
    <row r="4" spans="1:16" s="580" customFormat="1">
      <c r="A4" s="633" t="s">
        <v>518</v>
      </c>
      <c r="B4" s="573" t="s">
        <v>545</v>
      </c>
      <c r="C4" s="572" t="s">
        <v>550</v>
      </c>
      <c r="D4" s="574" t="s">
        <v>551</v>
      </c>
      <c r="E4" s="575">
        <v>3</v>
      </c>
      <c r="F4" s="581">
        <v>521130</v>
      </c>
      <c r="G4" s="641" t="s">
        <v>872</v>
      </c>
      <c r="H4" s="577">
        <v>1</v>
      </c>
      <c r="I4" s="577">
        <v>44</v>
      </c>
      <c r="J4" s="578">
        <v>1425</v>
      </c>
      <c r="K4" s="579">
        <v>0</v>
      </c>
      <c r="L4" s="530">
        <v>0</v>
      </c>
      <c r="M4" s="579">
        <v>237.02</v>
      </c>
      <c r="N4" s="579">
        <v>0</v>
      </c>
      <c r="O4" s="579">
        <v>209.31</v>
      </c>
      <c r="P4" s="634">
        <f t="shared" si="0"/>
        <v>1452.71</v>
      </c>
    </row>
    <row r="5" spans="1:16" s="264" customFormat="1">
      <c r="A5" s="631" t="s">
        <v>518</v>
      </c>
      <c r="B5" s="162" t="s">
        <v>545</v>
      </c>
      <c r="C5" s="299" t="s">
        <v>552</v>
      </c>
      <c r="D5" s="300" t="s">
        <v>694</v>
      </c>
      <c r="E5" s="304">
        <v>2</v>
      </c>
      <c r="F5" s="308">
        <v>223505</v>
      </c>
      <c r="G5" s="641" t="s">
        <v>872</v>
      </c>
      <c r="H5" s="310">
        <v>1</v>
      </c>
      <c r="I5" s="505">
        <v>40</v>
      </c>
      <c r="J5" s="529">
        <v>4788.5200000000004</v>
      </c>
      <c r="K5" s="530">
        <v>0</v>
      </c>
      <c r="L5" s="530">
        <v>0</v>
      </c>
      <c r="M5" s="530">
        <v>1182.4000000000001</v>
      </c>
      <c r="N5" s="530">
        <v>263.37</v>
      </c>
      <c r="O5" s="530">
        <v>1216.57</v>
      </c>
      <c r="P5" s="632">
        <f t="shared" si="0"/>
        <v>5017.72</v>
      </c>
    </row>
    <row r="6" spans="1:16" s="264" customFormat="1">
      <c r="A6" s="631" t="s">
        <v>518</v>
      </c>
      <c r="B6" s="162" t="s">
        <v>545</v>
      </c>
      <c r="C6" s="262" t="s">
        <v>553</v>
      </c>
      <c r="D6" s="301" t="s">
        <v>554</v>
      </c>
      <c r="E6" s="304">
        <v>2</v>
      </c>
      <c r="F6" s="308">
        <v>322205</v>
      </c>
      <c r="G6" s="641" t="s">
        <v>872</v>
      </c>
      <c r="H6" s="310">
        <v>1</v>
      </c>
      <c r="I6" s="505">
        <v>30</v>
      </c>
      <c r="J6" s="529">
        <v>1412</v>
      </c>
      <c r="K6" s="530">
        <v>0</v>
      </c>
      <c r="L6" s="530">
        <v>0</v>
      </c>
      <c r="M6" s="530">
        <v>575.45000000000005</v>
      </c>
      <c r="N6" s="530">
        <v>0</v>
      </c>
      <c r="O6" s="530">
        <v>236.43</v>
      </c>
      <c r="P6" s="632">
        <f t="shared" si="0"/>
        <v>1751.02</v>
      </c>
    </row>
    <row r="7" spans="1:16" s="303" customFormat="1">
      <c r="A7" s="631" t="s">
        <v>518</v>
      </c>
      <c r="B7" s="162" t="s">
        <v>545</v>
      </c>
      <c r="C7" s="262" t="s">
        <v>555</v>
      </c>
      <c r="D7" s="301" t="s">
        <v>556</v>
      </c>
      <c r="E7" s="304">
        <v>2</v>
      </c>
      <c r="F7" s="305">
        <v>322205</v>
      </c>
      <c r="G7" s="641" t="s">
        <v>872</v>
      </c>
      <c r="H7" s="310">
        <v>1</v>
      </c>
      <c r="I7" s="505">
        <v>30</v>
      </c>
      <c r="J7" s="529">
        <v>1412</v>
      </c>
      <c r="K7" s="530">
        <v>0</v>
      </c>
      <c r="L7" s="530">
        <v>0</v>
      </c>
      <c r="M7" s="530">
        <v>433.24</v>
      </c>
      <c r="N7" s="530">
        <v>0</v>
      </c>
      <c r="O7" s="530">
        <v>230.61</v>
      </c>
      <c r="P7" s="632">
        <f t="shared" si="0"/>
        <v>1614.63</v>
      </c>
    </row>
    <row r="8" spans="1:16" s="303" customFormat="1">
      <c r="A8" s="631" t="s">
        <v>518</v>
      </c>
      <c r="B8" s="162" t="s">
        <v>545</v>
      </c>
      <c r="C8" s="262" t="s">
        <v>685</v>
      </c>
      <c r="D8" s="301" t="s">
        <v>686</v>
      </c>
      <c r="E8" s="304">
        <v>3</v>
      </c>
      <c r="F8" s="305">
        <v>422105</v>
      </c>
      <c r="G8" s="641" t="s">
        <v>872</v>
      </c>
      <c r="H8" s="310">
        <v>1</v>
      </c>
      <c r="I8" s="505">
        <v>44</v>
      </c>
      <c r="J8" s="529">
        <v>1425</v>
      </c>
      <c r="K8" s="530">
        <v>0</v>
      </c>
      <c r="L8" s="530">
        <v>0</v>
      </c>
      <c r="M8" s="530">
        <v>39.08</v>
      </c>
      <c r="N8" s="530">
        <v>0</v>
      </c>
      <c r="O8" s="530">
        <v>197.08</v>
      </c>
      <c r="P8" s="632">
        <f t="shared" si="0"/>
        <v>1267</v>
      </c>
    </row>
    <row r="9" spans="1:16" s="303" customFormat="1">
      <c r="A9" s="631" t="s">
        <v>518</v>
      </c>
      <c r="B9" s="162" t="s">
        <v>545</v>
      </c>
      <c r="C9" s="262" t="s">
        <v>707</v>
      </c>
      <c r="D9" s="301" t="s">
        <v>708</v>
      </c>
      <c r="E9" s="304">
        <v>3</v>
      </c>
      <c r="F9" s="305">
        <v>514320</v>
      </c>
      <c r="G9" s="641" t="s">
        <v>872</v>
      </c>
      <c r="H9" s="310">
        <v>1</v>
      </c>
      <c r="I9" s="505">
        <v>44</v>
      </c>
      <c r="J9" s="529">
        <v>1377.5</v>
      </c>
      <c r="K9" s="530">
        <v>103.71</v>
      </c>
      <c r="L9" s="530">
        <v>0</v>
      </c>
      <c r="M9" s="530">
        <v>626.89</v>
      </c>
      <c r="N9" s="530">
        <v>0</v>
      </c>
      <c r="O9" s="530">
        <v>332.35</v>
      </c>
      <c r="P9" s="632">
        <f t="shared" si="0"/>
        <v>1775.75</v>
      </c>
    </row>
    <row r="10" spans="1:16" s="303" customFormat="1">
      <c r="A10" s="631" t="s">
        <v>518</v>
      </c>
      <c r="B10" s="162" t="s">
        <v>545</v>
      </c>
      <c r="C10" s="262" t="s">
        <v>838</v>
      </c>
      <c r="D10" s="301" t="s">
        <v>839</v>
      </c>
      <c r="E10" s="304">
        <v>2</v>
      </c>
      <c r="F10" s="307">
        <v>223505</v>
      </c>
      <c r="G10" s="641" t="s">
        <v>872</v>
      </c>
      <c r="H10" s="310">
        <v>1</v>
      </c>
      <c r="I10" s="505">
        <v>44</v>
      </c>
      <c r="J10" s="529">
        <v>2611.92</v>
      </c>
      <c r="K10" s="530">
        <v>0</v>
      </c>
      <c r="L10" s="530">
        <v>0</v>
      </c>
      <c r="M10" s="530">
        <v>392.83</v>
      </c>
      <c r="N10" s="530">
        <v>143.66</v>
      </c>
      <c r="O10" s="530">
        <v>301.95</v>
      </c>
      <c r="P10" s="632">
        <f t="shared" ref="P10" si="1">SUM(J10:N10)-O10</f>
        <v>2846.46</v>
      </c>
    </row>
    <row r="11" spans="1:16" s="303" customFormat="1">
      <c r="A11" s="631" t="s">
        <v>518</v>
      </c>
      <c r="B11" s="162" t="s">
        <v>545</v>
      </c>
      <c r="C11" s="262" t="s">
        <v>557</v>
      </c>
      <c r="D11" s="301" t="s">
        <v>558</v>
      </c>
      <c r="E11" s="304">
        <v>2</v>
      </c>
      <c r="F11" s="307">
        <v>223505</v>
      </c>
      <c r="G11" s="641" t="s">
        <v>872</v>
      </c>
      <c r="H11" s="310">
        <v>1</v>
      </c>
      <c r="I11" s="505">
        <v>30</v>
      </c>
      <c r="J11" s="529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632">
        <v>0</v>
      </c>
    </row>
    <row r="12" spans="1:16" s="303" customFormat="1">
      <c r="A12" s="631" t="s">
        <v>518</v>
      </c>
      <c r="B12" s="162" t="s">
        <v>545</v>
      </c>
      <c r="C12" s="262" t="s">
        <v>559</v>
      </c>
      <c r="D12" s="301" t="s">
        <v>560</v>
      </c>
      <c r="E12" s="304">
        <v>1</v>
      </c>
      <c r="F12" s="308">
        <v>225124</v>
      </c>
      <c r="G12" s="641" t="s">
        <v>872</v>
      </c>
      <c r="H12" s="310">
        <v>1</v>
      </c>
      <c r="I12" s="310">
        <v>44</v>
      </c>
      <c r="J12" s="529">
        <v>5200</v>
      </c>
      <c r="K12" s="530">
        <v>0</v>
      </c>
      <c r="L12" s="530">
        <v>0</v>
      </c>
      <c r="M12" s="530">
        <v>282.39999999999998</v>
      </c>
      <c r="N12" s="530">
        <v>0</v>
      </c>
      <c r="O12" s="530">
        <v>456.34</v>
      </c>
      <c r="P12" s="632">
        <f t="shared" si="0"/>
        <v>5026.0599999999995</v>
      </c>
    </row>
    <row r="13" spans="1:16" s="303" customFormat="1">
      <c r="A13" s="631" t="s">
        <v>518</v>
      </c>
      <c r="B13" s="162" t="s">
        <v>545</v>
      </c>
      <c r="C13" s="262" t="s">
        <v>701</v>
      </c>
      <c r="D13" s="301" t="s">
        <v>702</v>
      </c>
      <c r="E13" s="304">
        <v>3</v>
      </c>
      <c r="F13" s="308">
        <v>782320</v>
      </c>
      <c r="G13" s="641" t="s">
        <v>872</v>
      </c>
      <c r="H13" s="310">
        <v>1</v>
      </c>
      <c r="I13" s="310">
        <v>44</v>
      </c>
      <c r="J13" s="529">
        <v>1692.6</v>
      </c>
      <c r="K13" s="530">
        <v>0</v>
      </c>
      <c r="L13" s="530">
        <v>0</v>
      </c>
      <c r="M13" s="530">
        <v>419.14</v>
      </c>
      <c r="N13" s="530">
        <v>0</v>
      </c>
      <c r="O13" s="530">
        <v>160.65</v>
      </c>
      <c r="P13" s="632">
        <f t="shared" si="0"/>
        <v>1951.0899999999997</v>
      </c>
    </row>
    <row r="14" spans="1:16" s="303" customFormat="1">
      <c r="A14" s="631" t="s">
        <v>518</v>
      </c>
      <c r="B14" s="162" t="s">
        <v>545</v>
      </c>
      <c r="C14" s="262" t="s">
        <v>561</v>
      </c>
      <c r="D14" s="301" t="s">
        <v>562</v>
      </c>
      <c r="E14" s="304">
        <v>3</v>
      </c>
      <c r="F14" s="305">
        <v>422105</v>
      </c>
      <c r="G14" s="641" t="s">
        <v>872</v>
      </c>
      <c r="H14" s="310">
        <v>1</v>
      </c>
      <c r="I14" s="310">
        <v>44</v>
      </c>
      <c r="J14" s="529">
        <v>1425</v>
      </c>
      <c r="K14" s="530">
        <v>0</v>
      </c>
      <c r="L14" s="530">
        <v>0</v>
      </c>
      <c r="M14" s="530">
        <v>26.45</v>
      </c>
      <c r="N14" s="530">
        <v>0</v>
      </c>
      <c r="O14" s="530">
        <v>195.95</v>
      </c>
      <c r="P14" s="632">
        <f t="shared" si="0"/>
        <v>1255.5</v>
      </c>
    </row>
    <row r="15" spans="1:16" s="303" customFormat="1">
      <c r="A15" s="631" t="s">
        <v>518</v>
      </c>
      <c r="B15" s="162" t="s">
        <v>545</v>
      </c>
      <c r="C15" s="262" t="s">
        <v>563</v>
      </c>
      <c r="D15" s="301" t="s">
        <v>564</v>
      </c>
      <c r="E15" s="304">
        <v>2</v>
      </c>
      <c r="F15" s="305">
        <v>223505</v>
      </c>
      <c r="G15" s="641" t="s">
        <v>872</v>
      </c>
      <c r="H15" s="310">
        <v>1</v>
      </c>
      <c r="I15" s="505">
        <v>30</v>
      </c>
      <c r="J15" s="529">
        <v>2611.92</v>
      </c>
      <c r="K15" s="530">
        <v>0</v>
      </c>
      <c r="L15" s="530">
        <v>0</v>
      </c>
      <c r="M15" s="530">
        <v>834.55</v>
      </c>
      <c r="N15" s="530">
        <v>143.66</v>
      </c>
      <c r="O15" s="530">
        <v>484.99</v>
      </c>
      <c r="P15" s="632">
        <f t="shared" si="0"/>
        <v>3105.1400000000003</v>
      </c>
    </row>
    <row r="16" spans="1:16" s="580" customFormat="1">
      <c r="A16" s="633" t="s">
        <v>518</v>
      </c>
      <c r="B16" s="573" t="s">
        <v>545</v>
      </c>
      <c r="C16" s="572" t="s">
        <v>744</v>
      </c>
      <c r="D16" s="574" t="s">
        <v>745</v>
      </c>
      <c r="E16" s="575">
        <v>1</v>
      </c>
      <c r="F16" s="576">
        <v>225124</v>
      </c>
      <c r="G16" s="641" t="s">
        <v>872</v>
      </c>
      <c r="H16" s="577">
        <v>1</v>
      </c>
      <c r="I16" s="577">
        <v>4</v>
      </c>
      <c r="J16" s="578">
        <v>5200</v>
      </c>
      <c r="K16" s="579">
        <v>0</v>
      </c>
      <c r="L16" s="530">
        <v>0</v>
      </c>
      <c r="M16" s="579">
        <v>282.39999999999998</v>
      </c>
      <c r="N16" s="579">
        <v>0</v>
      </c>
      <c r="O16" s="579">
        <v>493.23</v>
      </c>
      <c r="P16" s="634">
        <f t="shared" si="0"/>
        <v>4989.17</v>
      </c>
    </row>
    <row r="17" spans="1:16" s="303" customFormat="1">
      <c r="A17" s="631" t="s">
        <v>518</v>
      </c>
      <c r="B17" s="162" t="s">
        <v>545</v>
      </c>
      <c r="C17" s="262" t="s">
        <v>565</v>
      </c>
      <c r="D17" s="301" t="s">
        <v>566</v>
      </c>
      <c r="E17" s="304">
        <v>2</v>
      </c>
      <c r="F17" s="305">
        <v>322205</v>
      </c>
      <c r="G17" s="641" t="s">
        <v>872</v>
      </c>
      <c r="H17" s="310">
        <v>1</v>
      </c>
      <c r="I17" s="505">
        <v>30</v>
      </c>
      <c r="J17" s="529">
        <v>1412</v>
      </c>
      <c r="K17" s="530">
        <v>0</v>
      </c>
      <c r="L17" s="530">
        <v>0</v>
      </c>
      <c r="M17" s="530">
        <v>421.99</v>
      </c>
      <c r="N17" s="530">
        <v>0</v>
      </c>
      <c r="O17" s="530">
        <v>214.31</v>
      </c>
      <c r="P17" s="632">
        <f t="shared" si="0"/>
        <v>1619.68</v>
      </c>
    </row>
    <row r="18" spans="1:16" s="580" customFormat="1">
      <c r="A18" s="633" t="s">
        <v>518</v>
      </c>
      <c r="B18" s="573" t="s">
        <v>545</v>
      </c>
      <c r="C18" s="572" t="s">
        <v>642</v>
      </c>
      <c r="D18" s="574" t="s">
        <v>641</v>
      </c>
      <c r="E18" s="575">
        <v>3</v>
      </c>
      <c r="F18" s="581">
        <v>514320</v>
      </c>
      <c r="G18" s="641" t="s">
        <v>872</v>
      </c>
      <c r="H18" s="577">
        <v>1</v>
      </c>
      <c r="I18" s="577">
        <v>44</v>
      </c>
      <c r="J18" s="578">
        <v>1425</v>
      </c>
      <c r="K18" s="579">
        <v>0</v>
      </c>
      <c r="L18" s="530">
        <v>0</v>
      </c>
      <c r="M18" s="579">
        <v>295.64</v>
      </c>
      <c r="N18" s="579">
        <v>0</v>
      </c>
      <c r="O18" s="579">
        <v>220.17</v>
      </c>
      <c r="P18" s="634">
        <f t="shared" si="0"/>
        <v>1500.4699999999998</v>
      </c>
    </row>
    <row r="19" spans="1:16" s="303" customFormat="1">
      <c r="A19" s="631" t="s">
        <v>518</v>
      </c>
      <c r="B19" s="162" t="s">
        <v>545</v>
      </c>
      <c r="C19" s="262" t="s">
        <v>703</v>
      </c>
      <c r="D19" s="301" t="s">
        <v>704</v>
      </c>
      <c r="E19" s="304">
        <v>3</v>
      </c>
      <c r="F19" s="305">
        <v>514320</v>
      </c>
      <c r="G19" s="641" t="s">
        <v>872</v>
      </c>
      <c r="H19" s="310">
        <v>1</v>
      </c>
      <c r="I19" s="310">
        <v>44</v>
      </c>
      <c r="J19" s="529">
        <v>902.5</v>
      </c>
      <c r="K19" s="530">
        <v>0</v>
      </c>
      <c r="L19" s="530">
        <v>0</v>
      </c>
      <c r="M19" s="530">
        <v>861.47</v>
      </c>
      <c r="N19" s="530">
        <v>0</v>
      </c>
      <c r="O19" s="530">
        <v>224.07</v>
      </c>
      <c r="P19" s="632">
        <f t="shared" si="0"/>
        <v>1539.9</v>
      </c>
    </row>
    <row r="20" spans="1:16" s="303" customFormat="1">
      <c r="A20" s="631" t="s">
        <v>518</v>
      </c>
      <c r="B20" s="162" t="s">
        <v>545</v>
      </c>
      <c r="C20" s="262" t="s">
        <v>873</v>
      </c>
      <c r="D20" s="301" t="s">
        <v>874</v>
      </c>
      <c r="E20" s="304">
        <v>3</v>
      </c>
      <c r="F20" s="305">
        <v>131205</v>
      </c>
      <c r="G20" s="641" t="s">
        <v>872</v>
      </c>
      <c r="H20" s="310">
        <v>1</v>
      </c>
      <c r="I20" s="310">
        <v>44</v>
      </c>
      <c r="J20" s="529">
        <v>7560.4</v>
      </c>
      <c r="K20" s="530">
        <v>0</v>
      </c>
      <c r="L20" s="530">
        <v>0</v>
      </c>
      <c r="M20" s="530">
        <v>0</v>
      </c>
      <c r="N20" s="530">
        <v>0</v>
      </c>
      <c r="O20" s="530">
        <v>1767.99</v>
      </c>
      <c r="P20" s="632">
        <f t="shared" ref="P20" si="2">SUM(J20:N20)-O20</f>
        <v>5792.41</v>
      </c>
    </row>
    <row r="21" spans="1:16" s="303" customFormat="1">
      <c r="A21" s="631" t="s">
        <v>518</v>
      </c>
      <c r="B21" s="162" t="s">
        <v>545</v>
      </c>
      <c r="C21" s="262" t="s">
        <v>567</v>
      </c>
      <c r="D21" s="301" t="s">
        <v>568</v>
      </c>
      <c r="E21" s="304">
        <v>3</v>
      </c>
      <c r="F21" s="308">
        <v>782320</v>
      </c>
      <c r="G21" s="641" t="s">
        <v>872</v>
      </c>
      <c r="H21" s="310">
        <v>1</v>
      </c>
      <c r="I21" s="310">
        <v>44</v>
      </c>
      <c r="J21" s="529">
        <v>0</v>
      </c>
      <c r="K21" s="530">
        <v>2764.15</v>
      </c>
      <c r="L21" s="530">
        <v>0</v>
      </c>
      <c r="M21" s="530">
        <v>261.08</v>
      </c>
      <c r="N21" s="530">
        <v>0</v>
      </c>
      <c r="O21" s="530">
        <v>2782.35</v>
      </c>
      <c r="P21" s="632">
        <f t="shared" si="0"/>
        <v>242.88000000000011</v>
      </c>
    </row>
    <row r="22" spans="1:16" s="303" customFormat="1">
      <c r="A22" s="631" t="s">
        <v>518</v>
      </c>
      <c r="B22" s="162" t="s">
        <v>545</v>
      </c>
      <c r="C22" s="262" t="s">
        <v>569</v>
      </c>
      <c r="D22" s="301" t="s">
        <v>570</v>
      </c>
      <c r="E22" s="304">
        <v>2</v>
      </c>
      <c r="F22" s="305">
        <v>223505</v>
      </c>
      <c r="G22" s="641" t="s">
        <v>872</v>
      </c>
      <c r="H22" s="310">
        <v>1</v>
      </c>
      <c r="I22" s="505">
        <v>30</v>
      </c>
      <c r="J22" s="529">
        <v>0</v>
      </c>
      <c r="K22" s="530">
        <v>0</v>
      </c>
      <c r="L22" s="530">
        <v>0</v>
      </c>
      <c r="M22" s="530">
        <v>2894.32</v>
      </c>
      <c r="N22" s="530">
        <v>0</v>
      </c>
      <c r="O22" s="530">
        <v>2894.32</v>
      </c>
      <c r="P22" s="632">
        <f t="shared" si="0"/>
        <v>0</v>
      </c>
    </row>
    <row r="23" spans="1:16" s="303" customFormat="1">
      <c r="A23" s="631" t="s">
        <v>518</v>
      </c>
      <c r="B23" s="162" t="s">
        <v>545</v>
      </c>
      <c r="C23" s="262" t="s">
        <v>688</v>
      </c>
      <c r="D23" s="301" t="s">
        <v>687</v>
      </c>
      <c r="E23" s="304">
        <v>3</v>
      </c>
      <c r="F23" s="305">
        <v>514320</v>
      </c>
      <c r="G23" s="641" t="s">
        <v>872</v>
      </c>
      <c r="H23" s="310">
        <v>1</v>
      </c>
      <c r="I23" s="505">
        <v>44</v>
      </c>
      <c r="J23" s="529">
        <v>1425</v>
      </c>
      <c r="K23" s="530">
        <v>0</v>
      </c>
      <c r="L23" s="530">
        <v>0</v>
      </c>
      <c r="M23" s="530">
        <v>912.07</v>
      </c>
      <c r="N23" s="530">
        <v>0</v>
      </c>
      <c r="O23" s="530">
        <v>190.15</v>
      </c>
      <c r="P23" s="632">
        <f t="shared" si="0"/>
        <v>2146.92</v>
      </c>
    </row>
    <row r="24" spans="1:16" s="303" customFormat="1">
      <c r="A24" s="631" t="s">
        <v>518</v>
      </c>
      <c r="B24" s="162" t="s">
        <v>545</v>
      </c>
      <c r="C24" s="262" t="s">
        <v>772</v>
      </c>
      <c r="D24" s="301" t="s">
        <v>773</v>
      </c>
      <c r="E24" s="304">
        <v>3</v>
      </c>
      <c r="F24" s="308">
        <v>782305</v>
      </c>
      <c r="G24" s="641" t="s">
        <v>872</v>
      </c>
      <c r="H24" s="310">
        <v>1</v>
      </c>
      <c r="I24" s="505">
        <v>44</v>
      </c>
      <c r="J24" s="529">
        <v>1425</v>
      </c>
      <c r="K24" s="530">
        <v>0</v>
      </c>
      <c r="L24" s="530">
        <v>0</v>
      </c>
      <c r="M24" s="530">
        <v>295.39999999999998</v>
      </c>
      <c r="N24" s="530">
        <v>0</v>
      </c>
      <c r="O24" s="530">
        <v>220.15</v>
      </c>
      <c r="P24" s="632">
        <f t="shared" ref="P24" si="3">SUM(J24:N24)-O24</f>
        <v>1500.25</v>
      </c>
    </row>
    <row r="25" spans="1:16" s="303" customFormat="1">
      <c r="A25" s="631" t="s">
        <v>518</v>
      </c>
      <c r="B25" s="162" t="s">
        <v>545</v>
      </c>
      <c r="C25" s="262" t="s">
        <v>571</v>
      </c>
      <c r="D25" s="301" t="s">
        <v>572</v>
      </c>
      <c r="E25" s="304">
        <v>2</v>
      </c>
      <c r="F25" s="308">
        <v>223405</v>
      </c>
      <c r="G25" s="641" t="s">
        <v>872</v>
      </c>
      <c r="H25" s="310">
        <v>1</v>
      </c>
      <c r="I25" s="310">
        <v>26</v>
      </c>
      <c r="J25" s="529">
        <v>3885.78</v>
      </c>
      <c r="K25" s="530">
        <v>0</v>
      </c>
      <c r="L25" s="530">
        <v>0</v>
      </c>
      <c r="M25" s="530">
        <v>423.6</v>
      </c>
      <c r="N25" s="530">
        <v>0</v>
      </c>
      <c r="O25" s="530">
        <v>596.33000000000004</v>
      </c>
      <c r="P25" s="632">
        <f t="shared" si="0"/>
        <v>3713.05</v>
      </c>
    </row>
    <row r="26" spans="1:16" s="303" customFormat="1">
      <c r="A26" s="631" t="s">
        <v>518</v>
      </c>
      <c r="B26" s="162" t="s">
        <v>545</v>
      </c>
      <c r="C26" s="262" t="s">
        <v>709</v>
      </c>
      <c r="D26" s="301" t="s">
        <v>710</v>
      </c>
      <c r="E26" s="304">
        <v>2</v>
      </c>
      <c r="F26" s="308">
        <v>223505</v>
      </c>
      <c r="G26" s="641" t="s">
        <v>872</v>
      </c>
      <c r="H26" s="310">
        <v>1</v>
      </c>
      <c r="I26" s="310">
        <v>30</v>
      </c>
      <c r="J26" s="529">
        <v>2611.92</v>
      </c>
      <c r="K26" s="530">
        <v>0</v>
      </c>
      <c r="L26" s="530">
        <v>0</v>
      </c>
      <c r="M26" s="530">
        <v>282.39999999999998</v>
      </c>
      <c r="N26" s="530">
        <v>143.66</v>
      </c>
      <c r="O26" s="530">
        <v>280.42</v>
      </c>
      <c r="P26" s="632">
        <f t="shared" si="0"/>
        <v>2757.56</v>
      </c>
    </row>
    <row r="27" spans="1:16" s="303" customFormat="1">
      <c r="A27" s="631" t="s">
        <v>518</v>
      </c>
      <c r="B27" s="162" t="s">
        <v>545</v>
      </c>
      <c r="C27" s="262" t="s">
        <v>573</v>
      </c>
      <c r="D27" s="301" t="s">
        <v>574</v>
      </c>
      <c r="E27" s="304">
        <v>2</v>
      </c>
      <c r="F27" s="305">
        <v>322205</v>
      </c>
      <c r="G27" s="641" t="s">
        <v>872</v>
      </c>
      <c r="H27" s="310">
        <v>1</v>
      </c>
      <c r="I27" s="505">
        <v>30</v>
      </c>
      <c r="J27" s="529">
        <v>1364.93</v>
      </c>
      <c r="K27" s="530">
        <v>47.07</v>
      </c>
      <c r="L27" s="530">
        <v>0</v>
      </c>
      <c r="M27" s="530">
        <v>460.06</v>
      </c>
      <c r="N27" s="530">
        <v>0</v>
      </c>
      <c r="O27" s="530">
        <v>223.86</v>
      </c>
      <c r="P27" s="632">
        <f t="shared" si="0"/>
        <v>1648.1999999999998</v>
      </c>
    </row>
    <row r="28" spans="1:16" s="303" customFormat="1">
      <c r="A28" s="631" t="s">
        <v>518</v>
      </c>
      <c r="B28" s="162" t="s">
        <v>545</v>
      </c>
      <c r="C28" s="262" t="s">
        <v>831</v>
      </c>
      <c r="D28" s="301" t="s">
        <v>832</v>
      </c>
      <c r="E28" s="304">
        <v>3</v>
      </c>
      <c r="F28" s="308">
        <v>513425</v>
      </c>
      <c r="G28" s="641" t="s">
        <v>872</v>
      </c>
      <c r="H28" s="310">
        <v>1</v>
      </c>
      <c r="I28" s="505">
        <v>30</v>
      </c>
      <c r="J28" s="529">
        <v>1425</v>
      </c>
      <c r="K28" s="530">
        <v>0</v>
      </c>
      <c r="L28" s="530">
        <v>0</v>
      </c>
      <c r="M28" s="530">
        <v>333.62</v>
      </c>
      <c r="N28" s="530">
        <v>0</v>
      </c>
      <c r="O28" s="530">
        <v>223.59</v>
      </c>
      <c r="P28" s="632">
        <f t="shared" ref="P28" si="4">SUM(J28:N28)-O28</f>
        <v>1535.03</v>
      </c>
    </row>
    <row r="29" spans="1:16" s="303" customFormat="1">
      <c r="A29" s="631" t="s">
        <v>518</v>
      </c>
      <c r="B29" s="162" t="s">
        <v>545</v>
      </c>
      <c r="C29" s="262" t="s">
        <v>833</v>
      </c>
      <c r="D29" s="301" t="s">
        <v>834</v>
      </c>
      <c r="E29" s="304">
        <v>3</v>
      </c>
      <c r="F29" s="308">
        <v>513425</v>
      </c>
      <c r="G29" s="641" t="s">
        <v>872</v>
      </c>
      <c r="H29" s="310">
        <v>1</v>
      </c>
      <c r="I29" s="505">
        <v>30</v>
      </c>
      <c r="J29" s="529">
        <v>0</v>
      </c>
      <c r="K29" s="530">
        <v>0</v>
      </c>
      <c r="L29" s="530">
        <v>0</v>
      </c>
      <c r="M29" s="530">
        <v>0</v>
      </c>
      <c r="N29" s="530">
        <v>0</v>
      </c>
      <c r="O29" s="530">
        <v>0</v>
      </c>
      <c r="P29" s="632">
        <f t="shared" ref="P29" si="5">SUM(J29:N29)-O29</f>
        <v>0</v>
      </c>
    </row>
    <row r="30" spans="1:16" s="303" customFormat="1">
      <c r="A30" s="631" t="s">
        <v>518</v>
      </c>
      <c r="B30" s="162" t="s">
        <v>545</v>
      </c>
      <c r="C30" s="262" t="s">
        <v>814</v>
      </c>
      <c r="D30" s="301" t="s">
        <v>815</v>
      </c>
      <c r="E30" s="304">
        <v>2</v>
      </c>
      <c r="F30" s="576">
        <v>223505</v>
      </c>
      <c r="G30" s="641" t="s">
        <v>872</v>
      </c>
      <c r="H30" s="310">
        <v>1</v>
      </c>
      <c r="I30" s="505">
        <v>30</v>
      </c>
      <c r="J30" s="529">
        <v>2263.66</v>
      </c>
      <c r="K30" s="530">
        <v>0</v>
      </c>
      <c r="L30" s="530">
        <v>0</v>
      </c>
      <c r="M30" s="530">
        <v>848.12</v>
      </c>
      <c r="N30" s="530">
        <v>143.66</v>
      </c>
      <c r="O30" s="530">
        <v>322.83</v>
      </c>
      <c r="P30" s="632">
        <f t="shared" ref="P30" si="6">SUM(J30:N30)-O30</f>
        <v>2932.6099999999997</v>
      </c>
    </row>
    <row r="31" spans="1:16" s="303" customFormat="1">
      <c r="A31" s="631" t="s">
        <v>518</v>
      </c>
      <c r="B31" s="162" t="s">
        <v>545</v>
      </c>
      <c r="C31" s="262" t="s">
        <v>575</v>
      </c>
      <c r="D31" s="301" t="s">
        <v>576</v>
      </c>
      <c r="E31" s="304">
        <v>3</v>
      </c>
      <c r="F31" s="308">
        <v>517420</v>
      </c>
      <c r="G31" s="641" t="s">
        <v>872</v>
      </c>
      <c r="H31" s="310">
        <v>1</v>
      </c>
      <c r="I31" s="310">
        <v>44</v>
      </c>
      <c r="J31" s="529">
        <v>1425</v>
      </c>
      <c r="K31" s="530">
        <v>0</v>
      </c>
      <c r="L31" s="530">
        <v>0</v>
      </c>
      <c r="M31" s="530">
        <v>373.98</v>
      </c>
      <c r="N31" s="530">
        <v>0</v>
      </c>
      <c r="O31" s="530">
        <v>124.97</v>
      </c>
      <c r="P31" s="634">
        <f t="shared" si="0"/>
        <v>1674.01</v>
      </c>
    </row>
    <row r="32" spans="1:16" s="580" customFormat="1">
      <c r="A32" s="633" t="s">
        <v>518</v>
      </c>
      <c r="B32" s="573" t="s">
        <v>545</v>
      </c>
      <c r="C32" s="572" t="s">
        <v>746</v>
      </c>
      <c r="D32" s="574" t="s">
        <v>747</v>
      </c>
      <c r="E32" s="575">
        <v>2</v>
      </c>
      <c r="F32" s="576">
        <v>223505</v>
      </c>
      <c r="G32" s="641" t="s">
        <v>872</v>
      </c>
      <c r="H32" s="577">
        <v>1</v>
      </c>
      <c r="I32" s="577">
        <v>30</v>
      </c>
      <c r="J32" s="578">
        <v>2611.92</v>
      </c>
      <c r="K32" s="579">
        <v>0</v>
      </c>
      <c r="L32" s="530">
        <v>0</v>
      </c>
      <c r="M32" s="579">
        <v>1469.52</v>
      </c>
      <c r="N32" s="579">
        <v>143.66</v>
      </c>
      <c r="O32" s="579">
        <v>578.92999999999995</v>
      </c>
      <c r="P32" s="634">
        <f t="shared" si="0"/>
        <v>3646.1700000000005</v>
      </c>
    </row>
    <row r="33" spans="1:16" s="303" customFormat="1">
      <c r="A33" s="631" t="s">
        <v>518</v>
      </c>
      <c r="B33" s="162" t="s">
        <v>545</v>
      </c>
      <c r="C33" s="262" t="s">
        <v>711</v>
      </c>
      <c r="D33" s="301" t="s">
        <v>712</v>
      </c>
      <c r="E33" s="304">
        <v>3</v>
      </c>
      <c r="F33" s="308">
        <v>513425</v>
      </c>
      <c r="G33" s="641" t="s">
        <v>872</v>
      </c>
      <c r="H33" s="310">
        <v>1</v>
      </c>
      <c r="I33" s="310">
        <v>44</v>
      </c>
      <c r="J33" s="529">
        <v>1282.5</v>
      </c>
      <c r="K33" s="530">
        <v>47.07</v>
      </c>
      <c r="L33" s="530">
        <v>0</v>
      </c>
      <c r="M33" s="530">
        <v>576.66999999999996</v>
      </c>
      <c r="N33" s="530">
        <v>0</v>
      </c>
      <c r="O33" s="530">
        <v>314.75</v>
      </c>
      <c r="P33" s="632">
        <f t="shared" si="0"/>
        <v>1591.4899999999998</v>
      </c>
    </row>
    <row r="34" spans="1:16" s="580" customFormat="1">
      <c r="A34" s="633" t="s">
        <v>518</v>
      </c>
      <c r="B34" s="573" t="s">
        <v>545</v>
      </c>
      <c r="C34" s="257" t="s">
        <v>577</v>
      </c>
      <c r="D34" s="589" t="s">
        <v>578</v>
      </c>
      <c r="E34" s="575">
        <v>2</v>
      </c>
      <c r="F34" s="581">
        <v>223505</v>
      </c>
      <c r="G34" s="641" t="s">
        <v>872</v>
      </c>
      <c r="H34" s="577">
        <v>1</v>
      </c>
      <c r="I34" s="590">
        <v>30</v>
      </c>
      <c r="J34" s="578">
        <v>2611.92</v>
      </c>
      <c r="K34" s="579">
        <v>0</v>
      </c>
      <c r="L34" s="530">
        <v>0</v>
      </c>
      <c r="M34" s="579">
        <v>1681.18</v>
      </c>
      <c r="N34" s="579">
        <v>143.66</v>
      </c>
      <c r="O34" s="579">
        <v>649.38</v>
      </c>
      <c r="P34" s="634">
        <f t="shared" si="0"/>
        <v>3787.38</v>
      </c>
    </row>
    <row r="35" spans="1:16" s="303" customFormat="1">
      <c r="A35" s="631" t="s">
        <v>518</v>
      </c>
      <c r="B35" s="162" t="s">
        <v>545</v>
      </c>
      <c r="C35" s="262" t="s">
        <v>579</v>
      </c>
      <c r="D35" s="301" t="s">
        <v>580</v>
      </c>
      <c r="E35" s="304">
        <v>3</v>
      </c>
      <c r="F35" s="305">
        <v>131205</v>
      </c>
      <c r="G35" s="641" t="s">
        <v>872</v>
      </c>
      <c r="H35" s="310">
        <v>2</v>
      </c>
      <c r="I35" s="310">
        <v>44</v>
      </c>
      <c r="J35" s="529">
        <v>0</v>
      </c>
      <c r="K35" s="530">
        <v>0</v>
      </c>
      <c r="L35" s="530">
        <v>0</v>
      </c>
      <c r="M35" s="530">
        <v>0</v>
      </c>
      <c r="N35" s="530">
        <v>0</v>
      </c>
      <c r="O35" s="530">
        <v>0</v>
      </c>
      <c r="P35" s="632">
        <f t="shared" si="0"/>
        <v>0</v>
      </c>
    </row>
    <row r="36" spans="1:16" s="266" customFormat="1">
      <c r="A36" s="631" t="s">
        <v>518</v>
      </c>
      <c r="B36" s="162" t="s">
        <v>545</v>
      </c>
      <c r="C36" s="262" t="s">
        <v>581</v>
      </c>
      <c r="D36" s="301" t="s">
        <v>582</v>
      </c>
      <c r="E36" s="304">
        <v>2</v>
      </c>
      <c r="F36" s="308">
        <v>322205</v>
      </c>
      <c r="G36" s="641" t="s">
        <v>872</v>
      </c>
      <c r="H36" s="310">
        <v>1</v>
      </c>
      <c r="I36" s="505">
        <v>30</v>
      </c>
      <c r="J36" s="529">
        <v>1412</v>
      </c>
      <c r="K36" s="530">
        <v>0</v>
      </c>
      <c r="L36" s="530">
        <v>0</v>
      </c>
      <c r="M36" s="530">
        <v>325.5</v>
      </c>
      <c r="N36" s="530">
        <v>0</v>
      </c>
      <c r="O36" s="530">
        <v>220.91</v>
      </c>
      <c r="P36" s="632">
        <f t="shared" si="0"/>
        <v>1516.59</v>
      </c>
    </row>
    <row r="37" spans="1:16" s="266" customFormat="1">
      <c r="A37" s="631" t="s">
        <v>518</v>
      </c>
      <c r="B37" s="162" t="s">
        <v>545</v>
      </c>
      <c r="C37" s="262" t="s">
        <v>822</v>
      </c>
      <c r="D37" s="301" t="s">
        <v>823</v>
      </c>
      <c r="E37" s="304">
        <v>3</v>
      </c>
      <c r="F37" s="308">
        <v>411010</v>
      </c>
      <c r="G37" s="641" t="s">
        <v>872</v>
      </c>
      <c r="H37" s="310">
        <v>1</v>
      </c>
      <c r="I37" s="310">
        <v>44</v>
      </c>
      <c r="J37" s="529">
        <v>1425</v>
      </c>
      <c r="K37" s="530">
        <v>0</v>
      </c>
      <c r="L37" s="530">
        <v>0</v>
      </c>
      <c r="M37" s="530">
        <v>574.33000000000004</v>
      </c>
      <c r="N37" s="530">
        <v>0</v>
      </c>
      <c r="O37" s="530">
        <v>245.25</v>
      </c>
      <c r="P37" s="632">
        <f t="shared" ref="P37" si="7">SUM(J37:N37)-O37</f>
        <v>1754.08</v>
      </c>
    </row>
    <row r="38" spans="1:16" s="266" customFormat="1">
      <c r="A38" s="631" t="s">
        <v>518</v>
      </c>
      <c r="B38" s="162" t="s">
        <v>545</v>
      </c>
      <c r="C38" s="262" t="s">
        <v>774</v>
      </c>
      <c r="D38" s="301" t="s">
        <v>775</v>
      </c>
      <c r="E38" s="304">
        <v>2</v>
      </c>
      <c r="F38" s="305">
        <v>223505</v>
      </c>
      <c r="G38" s="641" t="s">
        <v>872</v>
      </c>
      <c r="H38" s="310">
        <v>1</v>
      </c>
      <c r="I38" s="505">
        <v>30</v>
      </c>
      <c r="J38" s="529">
        <v>2611.92</v>
      </c>
      <c r="K38" s="530">
        <v>0</v>
      </c>
      <c r="L38" s="530">
        <v>0</v>
      </c>
      <c r="M38" s="530">
        <v>448.05</v>
      </c>
      <c r="N38" s="530">
        <v>143.66</v>
      </c>
      <c r="O38" s="530">
        <v>312.72000000000003</v>
      </c>
      <c r="P38" s="632">
        <f t="shared" ref="P38" si="8">SUM(J38:N38)-O38</f>
        <v>2890.91</v>
      </c>
    </row>
    <row r="39" spans="1:16" s="267" customFormat="1">
      <c r="A39" s="631" t="s">
        <v>518</v>
      </c>
      <c r="B39" s="162" t="s">
        <v>545</v>
      </c>
      <c r="C39" s="262" t="s">
        <v>583</v>
      </c>
      <c r="D39" s="301" t="s">
        <v>584</v>
      </c>
      <c r="E39" s="304">
        <v>3</v>
      </c>
      <c r="F39" s="305">
        <v>514320</v>
      </c>
      <c r="G39" s="641" t="s">
        <v>872</v>
      </c>
      <c r="H39" s="310">
        <v>1</v>
      </c>
      <c r="I39" s="310">
        <v>44</v>
      </c>
      <c r="J39" s="529">
        <v>1330</v>
      </c>
      <c r="K39" s="530">
        <v>0</v>
      </c>
      <c r="L39" s="530">
        <v>0</v>
      </c>
      <c r="M39" s="530">
        <v>515.41</v>
      </c>
      <c r="N39" s="530">
        <v>0</v>
      </c>
      <c r="O39" s="530">
        <v>231.4</v>
      </c>
      <c r="P39" s="632">
        <f t="shared" si="0"/>
        <v>1614.0099999999998</v>
      </c>
    </row>
    <row r="40" spans="1:16" s="267" customFormat="1">
      <c r="A40" s="631" t="s">
        <v>518</v>
      </c>
      <c r="B40" s="162" t="s">
        <v>545</v>
      </c>
      <c r="C40" s="299" t="s">
        <v>658</v>
      </c>
      <c r="D40" s="311" t="s">
        <v>657</v>
      </c>
      <c r="E40" s="304">
        <v>3</v>
      </c>
      <c r="F40" s="305">
        <v>521130</v>
      </c>
      <c r="G40" s="641" t="s">
        <v>872</v>
      </c>
      <c r="H40" s="310">
        <v>1</v>
      </c>
      <c r="I40" s="310">
        <v>44</v>
      </c>
      <c r="J40" s="529">
        <v>1425</v>
      </c>
      <c r="K40" s="530">
        <v>0</v>
      </c>
      <c r="L40" s="530">
        <v>0</v>
      </c>
      <c r="M40" s="530">
        <v>199.31</v>
      </c>
      <c r="N40" s="530">
        <v>0</v>
      </c>
      <c r="O40" s="530">
        <v>211.5</v>
      </c>
      <c r="P40" s="632">
        <f t="shared" si="0"/>
        <v>1412.81</v>
      </c>
    </row>
    <row r="41" spans="1:16" s="267" customFormat="1">
      <c r="A41" s="631" t="s">
        <v>518</v>
      </c>
      <c r="B41" s="162" t="s">
        <v>545</v>
      </c>
      <c r="C41" s="299" t="s">
        <v>824</v>
      </c>
      <c r="D41" s="311" t="s">
        <v>825</v>
      </c>
      <c r="E41" s="304">
        <v>2</v>
      </c>
      <c r="F41" s="305">
        <v>223505</v>
      </c>
      <c r="G41" s="641" t="s">
        <v>872</v>
      </c>
      <c r="H41" s="310">
        <v>1</v>
      </c>
      <c r="I41" s="505">
        <v>30</v>
      </c>
      <c r="J41" s="529">
        <v>2437.79</v>
      </c>
      <c r="K41" s="530">
        <v>0</v>
      </c>
      <c r="L41" s="530">
        <v>0</v>
      </c>
      <c r="M41" s="530">
        <v>456.53</v>
      </c>
      <c r="N41" s="530">
        <v>143.66</v>
      </c>
      <c r="O41" s="530">
        <v>280.42</v>
      </c>
      <c r="P41" s="632">
        <f t="shared" ref="P41" si="9">SUM(J41:N41)-O41</f>
        <v>2757.5599999999995</v>
      </c>
    </row>
    <row r="42" spans="1:16" s="267" customFormat="1">
      <c r="A42" s="631" t="s">
        <v>518</v>
      </c>
      <c r="B42" s="162" t="s">
        <v>545</v>
      </c>
      <c r="C42" s="299" t="s">
        <v>644</v>
      </c>
      <c r="D42" s="311" t="s">
        <v>643</v>
      </c>
      <c r="E42" s="304">
        <v>3</v>
      </c>
      <c r="F42" s="305">
        <v>422105</v>
      </c>
      <c r="G42" s="641" t="s">
        <v>872</v>
      </c>
      <c r="H42" s="310">
        <v>1</v>
      </c>
      <c r="I42" s="505">
        <v>44</v>
      </c>
      <c r="J42" s="529">
        <v>1425</v>
      </c>
      <c r="K42" s="530">
        <v>0</v>
      </c>
      <c r="L42" s="530">
        <v>0</v>
      </c>
      <c r="M42" s="530">
        <v>311.52999999999997</v>
      </c>
      <c r="N42" s="530">
        <v>0</v>
      </c>
      <c r="O42" s="530">
        <v>124.94</v>
      </c>
      <c r="P42" s="632">
        <f t="shared" si="0"/>
        <v>1611.59</v>
      </c>
    </row>
    <row r="43" spans="1:16" s="267" customFormat="1">
      <c r="A43" s="631" t="s">
        <v>518</v>
      </c>
      <c r="B43" s="162" t="s">
        <v>545</v>
      </c>
      <c r="C43" s="262" t="s">
        <v>585</v>
      </c>
      <c r="D43" s="301" t="s">
        <v>586</v>
      </c>
      <c r="E43" s="304">
        <v>2</v>
      </c>
      <c r="F43" s="305">
        <v>223505</v>
      </c>
      <c r="G43" s="641" t="s">
        <v>872</v>
      </c>
      <c r="H43" s="310">
        <v>1</v>
      </c>
      <c r="I43" s="505">
        <v>30</v>
      </c>
      <c r="J43" s="529">
        <v>2611.92</v>
      </c>
      <c r="K43" s="530">
        <v>0</v>
      </c>
      <c r="L43" s="530">
        <v>0</v>
      </c>
      <c r="M43" s="530">
        <v>503.26</v>
      </c>
      <c r="N43" s="530">
        <v>143.66</v>
      </c>
      <c r="O43" s="530">
        <v>323.48</v>
      </c>
      <c r="P43" s="632">
        <f t="shared" si="0"/>
        <v>2935.36</v>
      </c>
    </row>
    <row r="44" spans="1:16" s="267" customFormat="1">
      <c r="A44" s="631" t="s">
        <v>518</v>
      </c>
      <c r="B44" s="162" t="s">
        <v>545</v>
      </c>
      <c r="C44" s="262" t="s">
        <v>875</v>
      </c>
      <c r="D44" s="301" t="s">
        <v>876</v>
      </c>
      <c r="E44" s="304">
        <v>2</v>
      </c>
      <c r="F44" s="305">
        <v>223505</v>
      </c>
      <c r="G44" s="641" t="s">
        <v>872</v>
      </c>
      <c r="H44" s="310">
        <v>1</v>
      </c>
      <c r="I44" s="505">
        <v>30</v>
      </c>
      <c r="J44" s="529">
        <v>2350.73</v>
      </c>
      <c r="K44" s="530">
        <v>0</v>
      </c>
      <c r="L44" s="530">
        <v>0</v>
      </c>
      <c r="M44" s="530">
        <v>254.16</v>
      </c>
      <c r="N44" s="530">
        <v>129.29</v>
      </c>
      <c r="O44" s="530">
        <v>227.92</v>
      </c>
      <c r="P44" s="632">
        <f t="shared" ref="P44" si="10">SUM(J44:N44)-O44</f>
        <v>2506.2599999999998</v>
      </c>
    </row>
    <row r="45" spans="1:16" s="267" customFormat="1">
      <c r="A45" s="631" t="s">
        <v>518</v>
      </c>
      <c r="B45" s="162" t="s">
        <v>545</v>
      </c>
      <c r="C45" s="262" t="s">
        <v>587</v>
      </c>
      <c r="D45" s="301" t="s">
        <v>588</v>
      </c>
      <c r="E45" s="304">
        <v>3</v>
      </c>
      <c r="F45" s="308">
        <v>782320</v>
      </c>
      <c r="G45" s="641" t="s">
        <v>872</v>
      </c>
      <c r="H45" s="310">
        <v>1</v>
      </c>
      <c r="I45" s="310">
        <v>44</v>
      </c>
      <c r="J45" s="529">
        <v>1692.6</v>
      </c>
      <c r="K45" s="530">
        <v>0</v>
      </c>
      <c r="L45" s="530">
        <v>0</v>
      </c>
      <c r="M45" s="530">
        <v>648.6</v>
      </c>
      <c r="N45" s="530">
        <v>0</v>
      </c>
      <c r="O45" s="530">
        <v>280.7</v>
      </c>
      <c r="P45" s="632">
        <f t="shared" si="0"/>
        <v>2060.5</v>
      </c>
    </row>
    <row r="46" spans="1:16" s="267" customFormat="1">
      <c r="A46" s="631" t="s">
        <v>518</v>
      </c>
      <c r="B46" s="162" t="s">
        <v>545</v>
      </c>
      <c r="C46" s="262" t="s">
        <v>713</v>
      </c>
      <c r="D46" s="301" t="s">
        <v>714</v>
      </c>
      <c r="E46" s="304">
        <v>3</v>
      </c>
      <c r="F46" s="308">
        <v>517420</v>
      </c>
      <c r="G46" s="641" t="s">
        <v>872</v>
      </c>
      <c r="H46" s="310">
        <v>1</v>
      </c>
      <c r="I46" s="310">
        <v>44</v>
      </c>
      <c r="J46" s="529">
        <v>1425</v>
      </c>
      <c r="K46" s="530">
        <v>0</v>
      </c>
      <c r="L46" s="530">
        <v>0</v>
      </c>
      <c r="M46" s="530">
        <v>262.13</v>
      </c>
      <c r="N46" s="530">
        <v>0</v>
      </c>
      <c r="O46" s="530">
        <v>211.57</v>
      </c>
      <c r="P46" s="632">
        <f t="shared" si="0"/>
        <v>1475.5600000000002</v>
      </c>
    </row>
    <row r="47" spans="1:16" s="267" customFormat="1">
      <c r="A47" s="631" t="s">
        <v>518</v>
      </c>
      <c r="B47" s="162" t="s">
        <v>545</v>
      </c>
      <c r="C47" s="262" t="s">
        <v>689</v>
      </c>
      <c r="D47" s="301" t="s">
        <v>690</v>
      </c>
      <c r="E47" s="304">
        <v>3</v>
      </c>
      <c r="F47" s="308">
        <v>782320</v>
      </c>
      <c r="G47" s="641" t="s">
        <v>872</v>
      </c>
      <c r="H47" s="310">
        <v>1</v>
      </c>
      <c r="I47" s="310">
        <v>44</v>
      </c>
      <c r="J47" s="529">
        <v>1692.6</v>
      </c>
      <c r="K47" s="530">
        <v>0</v>
      </c>
      <c r="L47" s="530">
        <v>0</v>
      </c>
      <c r="M47" s="530">
        <v>399.05</v>
      </c>
      <c r="N47" s="530">
        <v>0</v>
      </c>
      <c r="O47" s="530">
        <v>157.57</v>
      </c>
      <c r="P47" s="632">
        <f t="shared" si="0"/>
        <v>1934.0800000000002</v>
      </c>
    </row>
    <row r="48" spans="1:16" s="267" customFormat="1">
      <c r="A48" s="631" t="s">
        <v>518</v>
      </c>
      <c r="B48" s="162" t="s">
        <v>545</v>
      </c>
      <c r="C48" s="262" t="s">
        <v>761</v>
      </c>
      <c r="D48" s="301" t="s">
        <v>762</v>
      </c>
      <c r="E48" s="304">
        <v>3</v>
      </c>
      <c r="F48" s="305">
        <v>252405</v>
      </c>
      <c r="G48" s="641" t="s">
        <v>872</v>
      </c>
      <c r="H48" s="310">
        <v>2</v>
      </c>
      <c r="I48" s="310">
        <v>44</v>
      </c>
      <c r="J48" s="529">
        <v>2598.17</v>
      </c>
      <c r="K48" s="530">
        <v>0</v>
      </c>
      <c r="L48" s="530">
        <v>0</v>
      </c>
      <c r="M48" s="530">
        <v>140.11000000000001</v>
      </c>
      <c r="N48" s="530">
        <v>0</v>
      </c>
      <c r="O48" s="530">
        <v>384.3</v>
      </c>
      <c r="P48" s="632">
        <f t="shared" si="0"/>
        <v>2353.98</v>
      </c>
    </row>
    <row r="49" spans="1:16" s="266" customFormat="1">
      <c r="A49" s="631" t="s">
        <v>518</v>
      </c>
      <c r="B49" s="162" t="s">
        <v>545</v>
      </c>
      <c r="C49" s="262" t="s">
        <v>589</v>
      </c>
      <c r="D49" s="301" t="s">
        <v>590</v>
      </c>
      <c r="E49" s="304">
        <v>3</v>
      </c>
      <c r="F49" s="305">
        <v>514320</v>
      </c>
      <c r="G49" s="641" t="s">
        <v>872</v>
      </c>
      <c r="H49" s="310">
        <v>1</v>
      </c>
      <c r="I49" s="310">
        <v>44</v>
      </c>
      <c r="J49" s="529">
        <v>0</v>
      </c>
      <c r="K49" s="530">
        <v>2263.91</v>
      </c>
      <c r="L49" s="530">
        <v>0</v>
      </c>
      <c r="M49" s="530">
        <v>247.03</v>
      </c>
      <c r="N49" s="530">
        <v>0</v>
      </c>
      <c r="O49" s="530">
        <v>2280.84</v>
      </c>
      <c r="P49" s="632">
        <f t="shared" si="0"/>
        <v>230.09999999999991</v>
      </c>
    </row>
    <row r="50" spans="1:16" s="266" customFormat="1">
      <c r="A50" s="631" t="s">
        <v>518</v>
      </c>
      <c r="B50" s="162" t="s">
        <v>545</v>
      </c>
      <c r="C50" s="262" t="s">
        <v>828</v>
      </c>
      <c r="D50" s="301" t="s">
        <v>829</v>
      </c>
      <c r="E50" s="304">
        <v>3</v>
      </c>
      <c r="F50" s="305">
        <v>514320</v>
      </c>
      <c r="G50" s="641" t="s">
        <v>872</v>
      </c>
      <c r="H50" s="310">
        <v>1</v>
      </c>
      <c r="I50" s="310">
        <v>44</v>
      </c>
      <c r="J50" s="529">
        <v>1425</v>
      </c>
      <c r="K50" s="530">
        <v>0</v>
      </c>
      <c r="L50" s="530">
        <v>0</v>
      </c>
      <c r="M50" s="530">
        <v>697.08</v>
      </c>
      <c r="N50" s="530">
        <v>0</v>
      </c>
      <c r="O50" s="530">
        <v>242.34</v>
      </c>
      <c r="P50" s="632">
        <f t="shared" ref="P50" si="11">SUM(J50:N50)-O50</f>
        <v>1879.74</v>
      </c>
    </row>
    <row r="51" spans="1:16" s="265" customFormat="1">
      <c r="A51" s="631" t="s">
        <v>518</v>
      </c>
      <c r="B51" s="162" t="s">
        <v>545</v>
      </c>
      <c r="C51" s="262" t="s">
        <v>591</v>
      </c>
      <c r="D51" s="301" t="s">
        <v>592</v>
      </c>
      <c r="E51" s="304">
        <v>2</v>
      </c>
      <c r="F51" s="305">
        <v>223505</v>
      </c>
      <c r="G51" s="641" t="s">
        <v>872</v>
      </c>
      <c r="H51" s="310">
        <v>1</v>
      </c>
      <c r="I51" s="505">
        <v>30</v>
      </c>
      <c r="J51" s="529">
        <v>2611.92</v>
      </c>
      <c r="K51" s="530">
        <v>0</v>
      </c>
      <c r="L51" s="530">
        <v>0</v>
      </c>
      <c r="M51" s="530">
        <v>3254.78</v>
      </c>
      <c r="N51" s="530">
        <v>143.66</v>
      </c>
      <c r="O51" s="530">
        <v>1236.54</v>
      </c>
      <c r="P51" s="632">
        <f t="shared" si="0"/>
        <v>4773.8200000000006</v>
      </c>
    </row>
    <row r="52" spans="1:16" s="265" customFormat="1">
      <c r="A52" s="631" t="s">
        <v>518</v>
      </c>
      <c r="B52" s="162" t="s">
        <v>545</v>
      </c>
      <c r="C52" s="262" t="s">
        <v>715</v>
      </c>
      <c r="D52" s="301" t="s">
        <v>716</v>
      </c>
      <c r="E52" s="304">
        <v>2</v>
      </c>
      <c r="F52" s="305">
        <v>322205</v>
      </c>
      <c r="G52" s="641" t="s">
        <v>872</v>
      </c>
      <c r="H52" s="310">
        <v>1</v>
      </c>
      <c r="I52" s="505">
        <v>30</v>
      </c>
      <c r="J52" s="529">
        <v>1412</v>
      </c>
      <c r="K52" s="530">
        <v>0</v>
      </c>
      <c r="L52" s="530">
        <v>0</v>
      </c>
      <c r="M52" s="530">
        <v>454.8</v>
      </c>
      <c r="N52" s="530">
        <v>0</v>
      </c>
      <c r="O52" s="530">
        <v>147.83000000000001</v>
      </c>
      <c r="P52" s="632">
        <f t="shared" si="0"/>
        <v>1718.97</v>
      </c>
    </row>
    <row r="53" spans="1:16" s="265" customFormat="1">
      <c r="A53" s="631" t="s">
        <v>518</v>
      </c>
      <c r="B53" s="162" t="s">
        <v>545</v>
      </c>
      <c r="C53" s="262" t="s">
        <v>593</v>
      </c>
      <c r="D53" s="301" t="s">
        <v>594</v>
      </c>
      <c r="E53" s="304">
        <v>2</v>
      </c>
      <c r="F53" s="305">
        <v>223505</v>
      </c>
      <c r="G53" s="641" t="s">
        <v>872</v>
      </c>
      <c r="H53" s="310">
        <v>1</v>
      </c>
      <c r="I53" s="505">
        <v>30</v>
      </c>
      <c r="J53" s="529">
        <v>4368.8</v>
      </c>
      <c r="K53" s="530">
        <v>0</v>
      </c>
      <c r="L53" s="530">
        <v>0</v>
      </c>
      <c r="M53" s="530">
        <v>92.62</v>
      </c>
      <c r="N53" s="530">
        <v>0</v>
      </c>
      <c r="O53" s="530">
        <v>4381.7700000000004</v>
      </c>
      <c r="P53" s="632">
        <f t="shared" si="0"/>
        <v>79.649999999999636</v>
      </c>
    </row>
    <row r="54" spans="1:16" s="267" customFormat="1">
      <c r="A54" s="631" t="s">
        <v>518</v>
      </c>
      <c r="B54" s="162" t="s">
        <v>545</v>
      </c>
      <c r="C54" s="299" t="s">
        <v>595</v>
      </c>
      <c r="D54" s="311" t="s">
        <v>596</v>
      </c>
      <c r="E54" s="304">
        <v>2</v>
      </c>
      <c r="F54" s="305">
        <v>223505</v>
      </c>
      <c r="G54" s="641" t="s">
        <v>872</v>
      </c>
      <c r="H54" s="310">
        <v>1</v>
      </c>
      <c r="I54" s="505">
        <v>30</v>
      </c>
      <c r="J54" s="529">
        <v>2611.92</v>
      </c>
      <c r="K54" s="530">
        <v>0</v>
      </c>
      <c r="L54" s="530">
        <v>0</v>
      </c>
      <c r="M54" s="530">
        <v>724.13</v>
      </c>
      <c r="N54" s="530">
        <v>143.66</v>
      </c>
      <c r="O54" s="530">
        <v>373.18</v>
      </c>
      <c r="P54" s="632">
        <f t="shared" si="0"/>
        <v>3106.53</v>
      </c>
    </row>
    <row r="55" spans="1:16" s="267" customFormat="1">
      <c r="A55" s="631" t="s">
        <v>518</v>
      </c>
      <c r="B55" s="162" t="s">
        <v>545</v>
      </c>
      <c r="C55" s="299" t="s">
        <v>776</v>
      </c>
      <c r="D55" s="311" t="s">
        <v>777</v>
      </c>
      <c r="E55" s="304">
        <v>3</v>
      </c>
      <c r="F55" s="305">
        <v>317210</v>
      </c>
      <c r="G55" s="641" t="s">
        <v>872</v>
      </c>
      <c r="H55" s="310">
        <v>2</v>
      </c>
      <c r="I55" s="505">
        <v>44</v>
      </c>
      <c r="J55" s="529">
        <v>1587.76</v>
      </c>
      <c r="K55" s="530">
        <v>0</v>
      </c>
      <c r="L55" s="530">
        <v>0</v>
      </c>
      <c r="M55" s="530">
        <v>119.13</v>
      </c>
      <c r="N55" s="530">
        <v>0</v>
      </c>
      <c r="O55" s="530">
        <v>127.85</v>
      </c>
      <c r="P55" s="632">
        <f t="shared" ref="P55" si="12">SUM(J55:N55)-O55</f>
        <v>1579.04</v>
      </c>
    </row>
    <row r="56" spans="1:16" s="267" customFormat="1">
      <c r="A56" s="631" t="s">
        <v>518</v>
      </c>
      <c r="B56" s="162" t="s">
        <v>545</v>
      </c>
      <c r="C56" s="262" t="s">
        <v>597</v>
      </c>
      <c r="D56" s="301" t="s">
        <v>598</v>
      </c>
      <c r="E56" s="304">
        <v>2</v>
      </c>
      <c r="F56" s="305">
        <v>251605</v>
      </c>
      <c r="G56" s="641" t="s">
        <v>872</v>
      </c>
      <c r="H56" s="310">
        <v>2</v>
      </c>
      <c r="I56" s="310">
        <v>30</v>
      </c>
      <c r="J56" s="529">
        <v>2451.9</v>
      </c>
      <c r="K56" s="530">
        <v>0</v>
      </c>
      <c r="L56" s="530">
        <v>0</v>
      </c>
      <c r="M56" s="530">
        <v>414.62</v>
      </c>
      <c r="N56" s="530">
        <v>0</v>
      </c>
      <c r="O56" s="530">
        <v>243.8</v>
      </c>
      <c r="P56" s="632">
        <f t="shared" si="0"/>
        <v>2622.72</v>
      </c>
    </row>
    <row r="57" spans="1:16" s="267" customFormat="1">
      <c r="A57" s="631" t="s">
        <v>518</v>
      </c>
      <c r="B57" s="162" t="s">
        <v>545</v>
      </c>
      <c r="C57" s="299" t="s">
        <v>599</v>
      </c>
      <c r="D57" s="311" t="s">
        <v>600</v>
      </c>
      <c r="E57" s="304">
        <v>3</v>
      </c>
      <c r="F57" s="305">
        <v>517420</v>
      </c>
      <c r="G57" s="641" t="s">
        <v>872</v>
      </c>
      <c r="H57" s="310">
        <v>1</v>
      </c>
      <c r="I57" s="310">
        <v>44</v>
      </c>
      <c r="J57" s="529">
        <v>1425</v>
      </c>
      <c r="K57" s="530">
        <v>0</v>
      </c>
      <c r="L57" s="530">
        <v>0</v>
      </c>
      <c r="M57" s="530">
        <v>75.040000000000006</v>
      </c>
      <c r="N57" s="530">
        <v>0</v>
      </c>
      <c r="O57" s="530">
        <v>109.24</v>
      </c>
      <c r="P57" s="632">
        <f t="shared" ref="P57:P78" si="13">SUM(J57:N57)-O57</f>
        <v>1390.8</v>
      </c>
    </row>
    <row r="58" spans="1:16" s="267" customFormat="1">
      <c r="A58" s="631" t="s">
        <v>518</v>
      </c>
      <c r="B58" s="162" t="s">
        <v>545</v>
      </c>
      <c r="C58" s="299" t="s">
        <v>847</v>
      </c>
      <c r="D58" s="311" t="s">
        <v>848</v>
      </c>
      <c r="E58" s="304">
        <v>3</v>
      </c>
      <c r="F58" s="308">
        <v>782320</v>
      </c>
      <c r="G58" s="641" t="s">
        <v>872</v>
      </c>
      <c r="H58" s="310">
        <v>1</v>
      </c>
      <c r="I58" s="310">
        <v>44</v>
      </c>
      <c r="J58" s="529">
        <v>1692.6</v>
      </c>
      <c r="K58" s="530">
        <v>0</v>
      </c>
      <c r="L58" s="530">
        <v>0</v>
      </c>
      <c r="M58" s="530">
        <v>464.51</v>
      </c>
      <c r="N58" s="530">
        <v>0</v>
      </c>
      <c r="O58" s="530">
        <v>172.98</v>
      </c>
      <c r="P58" s="632">
        <f t="shared" ref="P58" si="14">SUM(J58:N58)-O58</f>
        <v>1984.1299999999997</v>
      </c>
    </row>
    <row r="59" spans="1:16" s="267" customFormat="1">
      <c r="A59" s="631" t="s">
        <v>518</v>
      </c>
      <c r="B59" s="162" t="s">
        <v>545</v>
      </c>
      <c r="C59" s="299" t="s">
        <v>717</v>
      </c>
      <c r="D59" s="311" t="s">
        <v>718</v>
      </c>
      <c r="E59" s="304">
        <v>3</v>
      </c>
      <c r="F59" s="308">
        <v>411010</v>
      </c>
      <c r="G59" s="641" t="s">
        <v>872</v>
      </c>
      <c r="H59" s="310">
        <v>2</v>
      </c>
      <c r="I59" s="310">
        <v>44</v>
      </c>
      <c r="J59" s="529">
        <v>665</v>
      </c>
      <c r="K59" s="530">
        <v>0</v>
      </c>
      <c r="L59" s="530">
        <v>0</v>
      </c>
      <c r="M59" s="530">
        <v>1052.22</v>
      </c>
      <c r="N59" s="530">
        <v>0</v>
      </c>
      <c r="O59" s="530">
        <v>109.24</v>
      </c>
      <c r="P59" s="632">
        <f t="shared" si="13"/>
        <v>1607.98</v>
      </c>
    </row>
    <row r="60" spans="1:16" s="267" customFormat="1">
      <c r="A60" s="631" t="s">
        <v>518</v>
      </c>
      <c r="B60" s="162" t="s">
        <v>545</v>
      </c>
      <c r="C60" s="262" t="s">
        <v>601</v>
      </c>
      <c r="D60" s="301" t="s">
        <v>602</v>
      </c>
      <c r="E60" s="304">
        <v>3</v>
      </c>
      <c r="F60" s="308">
        <v>521130</v>
      </c>
      <c r="G60" s="641" t="s">
        <v>872</v>
      </c>
      <c r="H60" s="310">
        <v>1</v>
      </c>
      <c r="I60" s="310">
        <v>44</v>
      </c>
      <c r="J60" s="529">
        <v>1425</v>
      </c>
      <c r="K60" s="530">
        <v>0</v>
      </c>
      <c r="L60" s="530">
        <v>0</v>
      </c>
      <c r="M60" s="530">
        <v>17.23</v>
      </c>
      <c r="N60" s="530">
        <v>0</v>
      </c>
      <c r="O60" s="530">
        <v>195.12</v>
      </c>
      <c r="P60" s="632">
        <f t="shared" si="13"/>
        <v>1247.1100000000001</v>
      </c>
    </row>
    <row r="61" spans="1:16" s="267" customFormat="1">
      <c r="A61" s="631" t="s">
        <v>518</v>
      </c>
      <c r="B61" s="162" t="s">
        <v>545</v>
      </c>
      <c r="C61" s="262" t="s">
        <v>603</v>
      </c>
      <c r="D61" s="301" t="s">
        <v>719</v>
      </c>
      <c r="E61" s="304">
        <v>2</v>
      </c>
      <c r="F61" s="308">
        <v>223505</v>
      </c>
      <c r="G61" s="641" t="s">
        <v>872</v>
      </c>
      <c r="H61" s="310">
        <v>1</v>
      </c>
      <c r="I61" s="505">
        <v>30</v>
      </c>
      <c r="J61" s="529">
        <v>0</v>
      </c>
      <c r="K61" s="530">
        <v>4260.75</v>
      </c>
      <c r="L61" s="530">
        <v>0</v>
      </c>
      <c r="M61" s="530">
        <v>46.31</v>
      </c>
      <c r="N61" s="530">
        <v>0</v>
      </c>
      <c r="O61" s="530">
        <v>4267.2299999999996</v>
      </c>
      <c r="P61" s="632">
        <f t="shared" si="13"/>
        <v>39.830000000000837</v>
      </c>
    </row>
    <row r="62" spans="1:16" s="267" customFormat="1">
      <c r="A62" s="631" t="s">
        <v>518</v>
      </c>
      <c r="B62" s="162" t="s">
        <v>545</v>
      </c>
      <c r="C62" s="262" t="s">
        <v>849</v>
      </c>
      <c r="D62" s="301" t="s">
        <v>850</v>
      </c>
      <c r="E62" s="304">
        <v>3</v>
      </c>
      <c r="F62" s="308">
        <v>521130</v>
      </c>
      <c r="G62" s="641" t="s">
        <v>872</v>
      </c>
      <c r="H62" s="310">
        <v>1</v>
      </c>
      <c r="I62" s="505">
        <v>44</v>
      </c>
      <c r="J62" s="529">
        <v>1425</v>
      </c>
      <c r="K62" s="530">
        <v>0</v>
      </c>
      <c r="L62" s="530">
        <v>0</v>
      </c>
      <c r="M62" s="530">
        <v>26.51</v>
      </c>
      <c r="N62" s="530">
        <v>0</v>
      </c>
      <c r="O62" s="530">
        <v>110.45</v>
      </c>
      <c r="P62" s="632">
        <f t="shared" ref="P62" si="15">SUM(J62:N62)-O62</f>
        <v>1341.06</v>
      </c>
    </row>
    <row r="63" spans="1:16" s="267" customFormat="1">
      <c r="A63" s="631" t="s">
        <v>518</v>
      </c>
      <c r="B63" s="162" t="s">
        <v>545</v>
      </c>
      <c r="C63" s="262" t="s">
        <v>604</v>
      </c>
      <c r="D63" s="301" t="s">
        <v>605</v>
      </c>
      <c r="E63" s="304">
        <v>3</v>
      </c>
      <c r="F63" s="305">
        <v>252545</v>
      </c>
      <c r="G63" s="641" t="s">
        <v>872</v>
      </c>
      <c r="H63" s="310">
        <v>2</v>
      </c>
      <c r="I63" s="310">
        <v>44</v>
      </c>
      <c r="J63" s="529">
        <v>866.06</v>
      </c>
      <c r="K63" s="530">
        <v>3293.74</v>
      </c>
      <c r="L63" s="530">
        <v>0</v>
      </c>
      <c r="M63" s="530">
        <v>457.19</v>
      </c>
      <c r="N63" s="530">
        <v>0</v>
      </c>
      <c r="O63" s="530">
        <v>3466.54</v>
      </c>
      <c r="P63" s="632">
        <f t="shared" si="13"/>
        <v>1150.4499999999989</v>
      </c>
    </row>
    <row r="64" spans="1:16" s="266" customFormat="1">
      <c r="A64" s="631" t="s">
        <v>518</v>
      </c>
      <c r="B64" s="162" t="s">
        <v>545</v>
      </c>
      <c r="C64" s="262" t="s">
        <v>606</v>
      </c>
      <c r="D64" s="301" t="s">
        <v>691</v>
      </c>
      <c r="E64" s="304">
        <v>3</v>
      </c>
      <c r="F64" s="308">
        <v>411010</v>
      </c>
      <c r="G64" s="641" t="s">
        <v>872</v>
      </c>
      <c r="H64" s="310">
        <v>2</v>
      </c>
      <c r="I64" s="310">
        <v>44</v>
      </c>
      <c r="J64" s="529">
        <v>1425</v>
      </c>
      <c r="K64" s="530">
        <v>0</v>
      </c>
      <c r="L64" s="530">
        <v>0</v>
      </c>
      <c r="M64" s="530">
        <v>14.48</v>
      </c>
      <c r="N64" s="530">
        <v>0</v>
      </c>
      <c r="O64" s="530">
        <v>109.28</v>
      </c>
      <c r="P64" s="632">
        <f t="shared" si="13"/>
        <v>1330.2</v>
      </c>
    </row>
    <row r="65" spans="1:16" s="266" customFormat="1">
      <c r="A65" s="631" t="s">
        <v>518</v>
      </c>
      <c r="B65" s="162" t="s">
        <v>545</v>
      </c>
      <c r="C65" s="262" t="s">
        <v>607</v>
      </c>
      <c r="D65" s="301" t="s">
        <v>608</v>
      </c>
      <c r="E65" s="304">
        <v>3</v>
      </c>
      <c r="F65" s="305">
        <v>517420</v>
      </c>
      <c r="G65" s="641" t="s">
        <v>872</v>
      </c>
      <c r="H65" s="310">
        <v>1</v>
      </c>
      <c r="I65" s="310">
        <v>44</v>
      </c>
      <c r="J65" s="529">
        <v>1425</v>
      </c>
      <c r="K65" s="530">
        <v>0</v>
      </c>
      <c r="L65" s="530">
        <v>0</v>
      </c>
      <c r="M65" s="530">
        <v>187.83</v>
      </c>
      <c r="N65" s="530">
        <v>0</v>
      </c>
      <c r="O65" s="530">
        <v>124.97</v>
      </c>
      <c r="P65" s="632">
        <f t="shared" si="13"/>
        <v>1487.86</v>
      </c>
    </row>
    <row r="66" spans="1:16" s="266" customFormat="1">
      <c r="A66" s="631" t="s">
        <v>518</v>
      </c>
      <c r="B66" s="162" t="s">
        <v>545</v>
      </c>
      <c r="C66" s="262" t="s">
        <v>609</v>
      </c>
      <c r="D66" s="301" t="s">
        <v>610</v>
      </c>
      <c r="E66" s="304">
        <v>2</v>
      </c>
      <c r="F66" s="308">
        <v>322205</v>
      </c>
      <c r="G66" s="641" t="s">
        <v>872</v>
      </c>
      <c r="H66" s="310">
        <v>1</v>
      </c>
      <c r="I66" s="505">
        <v>30</v>
      </c>
      <c r="J66" s="529">
        <v>47.07</v>
      </c>
      <c r="K66" s="530">
        <v>2454.21</v>
      </c>
      <c r="L66" s="530">
        <v>0</v>
      </c>
      <c r="M66" s="530">
        <v>9.41</v>
      </c>
      <c r="N66" s="530">
        <v>0</v>
      </c>
      <c r="O66" s="530">
        <v>2458.4899999999998</v>
      </c>
      <c r="P66" s="632">
        <f t="shared" si="13"/>
        <v>52.200000000000273</v>
      </c>
    </row>
    <row r="67" spans="1:16" s="266" customFormat="1">
      <c r="A67" s="633" t="s">
        <v>518</v>
      </c>
      <c r="B67" s="573" t="s">
        <v>545</v>
      </c>
      <c r="C67" s="572" t="s">
        <v>611</v>
      </c>
      <c r="D67" s="574" t="s">
        <v>612</v>
      </c>
      <c r="E67" s="575">
        <v>1</v>
      </c>
      <c r="F67" s="581">
        <v>225124</v>
      </c>
      <c r="G67" s="641" t="s">
        <v>872</v>
      </c>
      <c r="H67" s="577">
        <v>1</v>
      </c>
      <c r="I67" s="577">
        <v>4</v>
      </c>
      <c r="J67" s="578">
        <v>5200</v>
      </c>
      <c r="K67" s="579">
        <v>0</v>
      </c>
      <c r="L67" s="530">
        <v>0</v>
      </c>
      <c r="M67" s="579">
        <v>0</v>
      </c>
      <c r="N67" s="579">
        <v>282.39999999999998</v>
      </c>
      <c r="O67" s="579">
        <v>1036.76</v>
      </c>
      <c r="P67" s="634">
        <f t="shared" si="13"/>
        <v>4445.6399999999994</v>
      </c>
    </row>
    <row r="68" spans="1:16" s="266" customFormat="1">
      <c r="A68" s="631" t="s">
        <v>518</v>
      </c>
      <c r="B68" s="162" t="s">
        <v>545</v>
      </c>
      <c r="C68" s="262" t="s">
        <v>720</v>
      </c>
      <c r="D68" s="301" t="s">
        <v>721</v>
      </c>
      <c r="E68" s="304">
        <v>2</v>
      </c>
      <c r="F68" s="308">
        <v>322205</v>
      </c>
      <c r="G68" s="641" t="s">
        <v>872</v>
      </c>
      <c r="H68" s="310">
        <v>1</v>
      </c>
      <c r="I68" s="505">
        <v>30</v>
      </c>
      <c r="J68" s="529">
        <v>1412</v>
      </c>
      <c r="K68" s="530">
        <v>0</v>
      </c>
      <c r="L68" s="530">
        <v>0</v>
      </c>
      <c r="M68" s="530">
        <v>347.05</v>
      </c>
      <c r="N68" s="530">
        <v>0</v>
      </c>
      <c r="O68" s="530">
        <v>138.13</v>
      </c>
      <c r="P68" s="632">
        <f t="shared" si="13"/>
        <v>1620.92</v>
      </c>
    </row>
    <row r="69" spans="1:16" s="266" customFormat="1">
      <c r="A69" s="631" t="s">
        <v>518</v>
      </c>
      <c r="B69" s="162" t="s">
        <v>545</v>
      </c>
      <c r="C69" s="299" t="s">
        <v>613</v>
      </c>
      <c r="D69" s="311" t="s">
        <v>614</v>
      </c>
      <c r="E69" s="304">
        <v>3</v>
      </c>
      <c r="F69" s="305">
        <v>513425</v>
      </c>
      <c r="G69" s="641" t="s">
        <v>872</v>
      </c>
      <c r="H69" s="310">
        <v>1</v>
      </c>
      <c r="I69" s="310">
        <v>44</v>
      </c>
      <c r="J69" s="529">
        <v>1425</v>
      </c>
      <c r="K69" s="530">
        <v>0</v>
      </c>
      <c r="L69" s="530">
        <v>0</v>
      </c>
      <c r="M69" s="530">
        <v>568.05999999999995</v>
      </c>
      <c r="N69" s="530">
        <v>0</v>
      </c>
      <c r="O69" s="530">
        <v>237.71</v>
      </c>
      <c r="P69" s="632">
        <f t="shared" si="13"/>
        <v>1755.35</v>
      </c>
    </row>
    <row r="70" spans="1:16" s="266" customFormat="1">
      <c r="A70" s="631" t="s">
        <v>518</v>
      </c>
      <c r="B70" s="162" t="s">
        <v>545</v>
      </c>
      <c r="C70" s="299" t="s">
        <v>800</v>
      </c>
      <c r="D70" s="311" t="s">
        <v>801</v>
      </c>
      <c r="E70" s="304">
        <v>3</v>
      </c>
      <c r="F70" s="305">
        <v>514320</v>
      </c>
      <c r="G70" s="641" t="s">
        <v>872</v>
      </c>
      <c r="H70" s="310">
        <v>1</v>
      </c>
      <c r="I70" s="310">
        <v>44</v>
      </c>
      <c r="J70" s="529">
        <v>1425</v>
      </c>
      <c r="K70" s="530">
        <v>0</v>
      </c>
      <c r="L70" s="530">
        <v>0</v>
      </c>
      <c r="M70" s="530">
        <v>724.53</v>
      </c>
      <c r="N70" s="530">
        <v>0</v>
      </c>
      <c r="O70" s="530">
        <v>258.77</v>
      </c>
      <c r="P70" s="632">
        <f t="shared" ref="P70" si="16">SUM(J70:N70)-O70</f>
        <v>1890.7599999999998</v>
      </c>
    </row>
    <row r="71" spans="1:16" s="266" customFormat="1">
      <c r="A71" s="631" t="s">
        <v>518</v>
      </c>
      <c r="B71" s="162" t="s">
        <v>545</v>
      </c>
      <c r="C71" s="299" t="s">
        <v>766</v>
      </c>
      <c r="D71" s="311" t="s">
        <v>767</v>
      </c>
      <c r="E71" s="304">
        <v>3</v>
      </c>
      <c r="F71" s="305">
        <v>514320</v>
      </c>
      <c r="G71" s="641" t="s">
        <v>872</v>
      </c>
      <c r="H71" s="310">
        <v>1</v>
      </c>
      <c r="I71" s="310">
        <v>44</v>
      </c>
      <c r="J71" s="529">
        <v>1377.5</v>
      </c>
      <c r="K71" s="530">
        <v>0</v>
      </c>
      <c r="L71" s="530">
        <v>0</v>
      </c>
      <c r="M71" s="530">
        <v>405.04</v>
      </c>
      <c r="N71" s="530">
        <v>0</v>
      </c>
      <c r="O71" s="530">
        <v>134.66</v>
      </c>
      <c r="P71" s="632">
        <f t="shared" ref="P71" si="17">SUM(J71:N71)-O71</f>
        <v>1647.8799999999999</v>
      </c>
    </row>
    <row r="72" spans="1:16" s="266" customFormat="1">
      <c r="A72" s="631" t="s">
        <v>518</v>
      </c>
      <c r="B72" s="162" t="s">
        <v>545</v>
      </c>
      <c r="C72" s="299" t="s">
        <v>851</v>
      </c>
      <c r="D72" s="311" t="s">
        <v>852</v>
      </c>
      <c r="E72" s="304">
        <v>2</v>
      </c>
      <c r="F72" s="308">
        <v>223505</v>
      </c>
      <c r="G72" s="641" t="s">
        <v>872</v>
      </c>
      <c r="H72" s="310">
        <v>1</v>
      </c>
      <c r="I72" s="505">
        <v>30</v>
      </c>
      <c r="J72" s="529">
        <v>2611.92</v>
      </c>
      <c r="K72" s="530">
        <v>0</v>
      </c>
      <c r="L72" s="530">
        <v>0</v>
      </c>
      <c r="M72" s="530">
        <v>1184.25</v>
      </c>
      <c r="N72" s="530">
        <v>143.66</v>
      </c>
      <c r="O72" s="530">
        <v>497.4</v>
      </c>
      <c r="P72" s="632">
        <f t="shared" ref="P72" si="18">SUM(J72:N72)-O72</f>
        <v>3442.43</v>
      </c>
    </row>
    <row r="73" spans="1:16" s="266" customFormat="1">
      <c r="A73" s="631" t="s">
        <v>518</v>
      </c>
      <c r="B73" s="162" t="s">
        <v>545</v>
      </c>
      <c r="C73" s="299" t="s">
        <v>705</v>
      </c>
      <c r="D73" s="311" t="s">
        <v>706</v>
      </c>
      <c r="E73" s="304">
        <v>3</v>
      </c>
      <c r="F73" s="305">
        <v>422105</v>
      </c>
      <c r="G73" s="641" t="s">
        <v>872</v>
      </c>
      <c r="H73" s="310">
        <v>1</v>
      </c>
      <c r="I73" s="310">
        <v>44</v>
      </c>
      <c r="J73" s="529">
        <v>1425</v>
      </c>
      <c r="K73" s="530">
        <v>0</v>
      </c>
      <c r="L73" s="530">
        <v>0</v>
      </c>
      <c r="M73" s="530">
        <v>315.16000000000003</v>
      </c>
      <c r="N73" s="530">
        <v>0</v>
      </c>
      <c r="O73" s="530">
        <v>209.36</v>
      </c>
      <c r="P73" s="632">
        <f t="shared" si="13"/>
        <v>1530.8000000000002</v>
      </c>
    </row>
    <row r="74" spans="1:16" s="266" customFormat="1">
      <c r="A74" s="631" t="s">
        <v>518</v>
      </c>
      <c r="B74" s="162" t="s">
        <v>545</v>
      </c>
      <c r="C74" s="262" t="s">
        <v>615</v>
      </c>
      <c r="D74" s="301" t="s">
        <v>616</v>
      </c>
      <c r="E74" s="304">
        <v>2</v>
      </c>
      <c r="F74" s="308">
        <v>223505</v>
      </c>
      <c r="G74" s="641" t="s">
        <v>872</v>
      </c>
      <c r="H74" s="310">
        <v>1</v>
      </c>
      <c r="I74" s="505">
        <v>30</v>
      </c>
      <c r="J74" s="529">
        <v>2611.92</v>
      </c>
      <c r="K74" s="530">
        <v>0</v>
      </c>
      <c r="L74" s="530">
        <v>0</v>
      </c>
      <c r="M74" s="530">
        <v>613.67999999999995</v>
      </c>
      <c r="N74" s="530">
        <v>143.66</v>
      </c>
      <c r="O74" s="530">
        <v>345.01</v>
      </c>
      <c r="P74" s="632">
        <f t="shared" si="13"/>
        <v>3024.25</v>
      </c>
    </row>
    <row r="75" spans="1:16" s="266" customFormat="1">
      <c r="A75" s="631" t="s">
        <v>518</v>
      </c>
      <c r="B75" s="162" t="s">
        <v>545</v>
      </c>
      <c r="C75" s="299" t="s">
        <v>617</v>
      </c>
      <c r="D75" s="311" t="s">
        <v>618</v>
      </c>
      <c r="E75" s="304">
        <v>2</v>
      </c>
      <c r="F75" s="305">
        <v>223505</v>
      </c>
      <c r="G75" s="641" t="s">
        <v>872</v>
      </c>
      <c r="H75" s="310">
        <v>1</v>
      </c>
      <c r="I75" s="505">
        <v>30</v>
      </c>
      <c r="J75" s="529">
        <v>2524.86</v>
      </c>
      <c r="K75" s="530">
        <v>87.06</v>
      </c>
      <c r="L75" s="530">
        <v>0</v>
      </c>
      <c r="M75" s="530">
        <v>727.25</v>
      </c>
      <c r="N75" s="530">
        <v>138.87</v>
      </c>
      <c r="O75" s="530">
        <v>492.04</v>
      </c>
      <c r="P75" s="632">
        <f t="shared" si="13"/>
        <v>2986</v>
      </c>
    </row>
    <row r="76" spans="1:16" s="266" customFormat="1">
      <c r="A76" s="631" t="s">
        <v>518</v>
      </c>
      <c r="B76" s="162" t="s">
        <v>545</v>
      </c>
      <c r="C76" s="262" t="s">
        <v>619</v>
      </c>
      <c r="D76" s="301" t="s">
        <v>620</v>
      </c>
      <c r="E76" s="304">
        <v>2</v>
      </c>
      <c r="F76" s="307">
        <v>322205</v>
      </c>
      <c r="G76" s="641" t="s">
        <v>872</v>
      </c>
      <c r="H76" s="310">
        <v>1</v>
      </c>
      <c r="I76" s="505">
        <v>30</v>
      </c>
      <c r="J76" s="529">
        <v>1364.93</v>
      </c>
      <c r="K76" s="530">
        <v>0</v>
      </c>
      <c r="L76" s="530">
        <v>0</v>
      </c>
      <c r="M76" s="530">
        <v>524.66</v>
      </c>
      <c r="N76" s="530">
        <v>0</v>
      </c>
      <c r="O76" s="530">
        <v>234.6</v>
      </c>
      <c r="P76" s="632">
        <f t="shared" si="13"/>
        <v>1654.9900000000002</v>
      </c>
    </row>
    <row r="77" spans="1:16" s="266" customFormat="1">
      <c r="A77" s="631" t="s">
        <v>518</v>
      </c>
      <c r="B77" s="162" t="s">
        <v>545</v>
      </c>
      <c r="C77" s="262" t="s">
        <v>645</v>
      </c>
      <c r="D77" s="301" t="s">
        <v>646</v>
      </c>
      <c r="E77" s="304">
        <v>2</v>
      </c>
      <c r="F77" s="307">
        <v>223505</v>
      </c>
      <c r="G77" s="641" t="s">
        <v>872</v>
      </c>
      <c r="H77" s="310">
        <v>1</v>
      </c>
      <c r="I77" s="505">
        <v>30</v>
      </c>
      <c r="J77" s="529">
        <v>2611.92</v>
      </c>
      <c r="K77" s="530">
        <v>0</v>
      </c>
      <c r="L77" s="530">
        <v>0</v>
      </c>
      <c r="M77" s="530">
        <v>789.17</v>
      </c>
      <c r="N77" s="530">
        <v>143.66</v>
      </c>
      <c r="O77" s="530">
        <v>346.48</v>
      </c>
      <c r="P77" s="632">
        <f t="shared" si="13"/>
        <v>3198.27</v>
      </c>
    </row>
    <row r="78" spans="1:16" s="266" customFormat="1">
      <c r="A78" s="262" t="s">
        <v>518</v>
      </c>
      <c r="B78" s="162" t="s">
        <v>545</v>
      </c>
      <c r="C78" s="262" t="s">
        <v>692</v>
      </c>
      <c r="D78" s="301" t="s">
        <v>693</v>
      </c>
      <c r="E78" s="304">
        <v>3</v>
      </c>
      <c r="F78" s="307">
        <v>513425</v>
      </c>
      <c r="G78" s="641" t="s">
        <v>872</v>
      </c>
      <c r="H78" s="310">
        <v>1</v>
      </c>
      <c r="I78" s="505">
        <v>44</v>
      </c>
      <c r="J78" s="529">
        <v>1425</v>
      </c>
      <c r="K78" s="530">
        <v>0</v>
      </c>
      <c r="L78" s="530">
        <v>0</v>
      </c>
      <c r="M78" s="530">
        <v>297.11</v>
      </c>
      <c r="N78" s="530">
        <v>0</v>
      </c>
      <c r="O78" s="530">
        <v>220.3</v>
      </c>
      <c r="P78" s="530">
        <f t="shared" si="13"/>
        <v>1501.8100000000002</v>
      </c>
    </row>
  </sheetData>
  <protectedRanges>
    <protectedRange sqref="E45 E47 E58" name="Intervalo1_2_1_4_1"/>
  </protectedRanges>
  <autoFilter ref="F1:F78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3696744A-B4A0-457F-8EEC-29E51B39122D}"/>
    </customSheetView>
  </customSheetViews>
  <phoneticPr fontId="205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I98"/>
  <sheetViews>
    <sheetView zoomScale="82" zoomScaleNormal="82" zoomScaleSheetLayoutView="82" workbookViewId="0">
      <selection activeCell="D11" sqref="D11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7.85546875" style="273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2.42578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0.7109375" style="270" customWidth="1"/>
    <col min="28" max="28" width="13.42578125" style="271" customWidth="1"/>
    <col min="29" max="29" width="13.7109375" style="272" bestFit="1" customWidth="1"/>
    <col min="30" max="31" width="9.140625" style="272" customWidth="1"/>
    <col min="32" max="32" width="43.7109375" style="272" bestFit="1" customWidth="1"/>
    <col min="33" max="33" width="10.85546875" style="272" bestFit="1" customWidth="1"/>
    <col min="34" max="34" width="8.140625" style="272" bestFit="1" customWidth="1"/>
    <col min="35" max="35" width="11.140625" style="272" bestFit="1" customWidth="1"/>
    <col min="36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35" s="263" customFormat="1" ht="68.25" customHeight="1" thickBot="1">
      <c r="A1" s="705" t="s">
        <v>171</v>
      </c>
      <c r="B1" s="705" t="s">
        <v>172</v>
      </c>
      <c r="C1" s="705" t="s">
        <v>173</v>
      </c>
      <c r="D1" s="706" t="s">
        <v>174</v>
      </c>
      <c r="E1" s="705" t="s">
        <v>175</v>
      </c>
      <c r="F1" s="705" t="s">
        <v>176</v>
      </c>
      <c r="G1" s="705" t="s">
        <v>177</v>
      </c>
      <c r="H1" s="707" t="s">
        <v>178</v>
      </c>
      <c r="I1" s="706" t="s">
        <v>179</v>
      </c>
      <c r="J1" s="706" t="s">
        <v>180</v>
      </c>
      <c r="K1" s="705" t="s">
        <v>181</v>
      </c>
      <c r="L1" s="705" t="s">
        <v>182</v>
      </c>
      <c r="M1" s="705" t="s">
        <v>183</v>
      </c>
      <c r="N1" s="708" t="s">
        <v>184</v>
      </c>
      <c r="O1" s="709" t="s">
        <v>185</v>
      </c>
      <c r="P1" s="710" t="s">
        <v>186</v>
      </c>
      <c r="Q1" s="705" t="s">
        <v>187</v>
      </c>
      <c r="R1" s="705" t="s">
        <v>188</v>
      </c>
      <c r="S1" s="705" t="s">
        <v>189</v>
      </c>
      <c r="T1" s="705" t="s">
        <v>190</v>
      </c>
      <c r="U1" s="711" t="s">
        <v>191</v>
      </c>
      <c r="V1" s="705" t="s">
        <v>192</v>
      </c>
      <c r="W1" s="705" t="s">
        <v>193</v>
      </c>
      <c r="X1" s="708" t="s">
        <v>194</v>
      </c>
      <c r="Y1" s="709" t="s">
        <v>195</v>
      </c>
      <c r="Z1" s="709" t="s">
        <v>196</v>
      </c>
      <c r="AA1" s="710" t="s">
        <v>197</v>
      </c>
      <c r="AB1" s="712" t="s">
        <v>198</v>
      </c>
    </row>
    <row r="2" spans="1:35" s="368" customFormat="1" ht="30.75" customHeight="1">
      <c r="A2" s="668" t="s">
        <v>518</v>
      </c>
      <c r="B2" s="653" t="s">
        <v>545</v>
      </c>
      <c r="C2" s="668" t="s">
        <v>546</v>
      </c>
      <c r="D2" s="689" t="s">
        <v>547</v>
      </c>
      <c r="E2" s="654">
        <v>2</v>
      </c>
      <c r="F2" s="655">
        <v>322205</v>
      </c>
      <c r="G2" s="749" t="s">
        <v>872</v>
      </c>
      <c r="H2" s="656">
        <v>0</v>
      </c>
      <c r="I2" s="657">
        <v>135.55000000000001</v>
      </c>
      <c r="J2" s="657">
        <v>0</v>
      </c>
      <c r="K2" s="657">
        <v>291.08</v>
      </c>
      <c r="L2" s="657">
        <v>1</v>
      </c>
      <c r="M2" s="657">
        <f t="shared" ref="M2:M46" si="0">K2-L2</f>
        <v>290.08</v>
      </c>
      <c r="N2" s="658">
        <v>0</v>
      </c>
      <c r="O2" s="659">
        <v>0</v>
      </c>
      <c r="P2" s="660">
        <f t="shared" ref="P2:P35" si="1">N2-O2</f>
        <v>0</v>
      </c>
      <c r="Q2" s="657">
        <v>0</v>
      </c>
      <c r="R2" s="657">
        <v>0</v>
      </c>
      <c r="S2" s="657">
        <f t="shared" ref="S2:S23" si="2">Q2-R2</f>
        <v>0</v>
      </c>
      <c r="T2" s="657">
        <v>0</v>
      </c>
      <c r="U2" s="656">
        <v>0</v>
      </c>
      <c r="V2" s="657">
        <f t="shared" ref="V2:V52" si="3">T2-U2</f>
        <v>0</v>
      </c>
      <c r="W2" s="661"/>
      <c r="X2" s="658">
        <v>0</v>
      </c>
      <c r="Y2" s="659">
        <v>0</v>
      </c>
      <c r="Z2" s="659">
        <v>0</v>
      </c>
      <c r="AA2" s="662"/>
      <c r="AB2" s="657">
        <f t="shared" ref="AB2:AB23" si="4">SUM(Z2,V2,S2,P2,M2,J2,I2)</f>
        <v>425.63</v>
      </c>
    </row>
    <row r="3" spans="1:35" s="370" customFormat="1" ht="30.75" customHeight="1">
      <c r="A3" s="668" t="s">
        <v>518</v>
      </c>
      <c r="B3" s="653" t="s">
        <v>545</v>
      </c>
      <c r="C3" s="668" t="s">
        <v>548</v>
      </c>
      <c r="D3" s="689" t="s">
        <v>549</v>
      </c>
      <c r="E3" s="654">
        <v>2</v>
      </c>
      <c r="F3" s="663">
        <v>223505</v>
      </c>
      <c r="G3" s="749" t="s">
        <v>872</v>
      </c>
      <c r="H3" s="664">
        <v>0</v>
      </c>
      <c r="I3" s="657">
        <v>440.33</v>
      </c>
      <c r="J3" s="657">
        <v>0</v>
      </c>
      <c r="K3" s="657">
        <v>291.08</v>
      </c>
      <c r="L3" s="657">
        <v>1</v>
      </c>
      <c r="M3" s="657">
        <f t="shared" si="0"/>
        <v>290.08</v>
      </c>
      <c r="N3" s="665">
        <v>0</v>
      </c>
      <c r="O3" s="657">
        <v>0</v>
      </c>
      <c r="P3" s="666">
        <f t="shared" si="1"/>
        <v>0</v>
      </c>
      <c r="Q3" s="657">
        <v>0</v>
      </c>
      <c r="R3" s="657">
        <v>0</v>
      </c>
      <c r="S3" s="657">
        <f t="shared" si="2"/>
        <v>0</v>
      </c>
      <c r="T3" s="657">
        <v>0</v>
      </c>
      <c r="U3" s="664">
        <v>0</v>
      </c>
      <c r="V3" s="657">
        <f t="shared" si="3"/>
        <v>0</v>
      </c>
      <c r="W3" s="661"/>
      <c r="X3" s="665">
        <v>0</v>
      </c>
      <c r="Y3" s="657">
        <v>0</v>
      </c>
      <c r="Z3" s="657">
        <v>0</v>
      </c>
      <c r="AA3" s="667"/>
      <c r="AB3" s="657">
        <f t="shared" si="4"/>
        <v>730.41</v>
      </c>
    </row>
    <row r="4" spans="1:35" s="370" customFormat="1" ht="30.75" customHeight="1">
      <c r="A4" s="668" t="s">
        <v>518</v>
      </c>
      <c r="B4" s="653" t="s">
        <v>545</v>
      </c>
      <c r="C4" s="668" t="s">
        <v>550</v>
      </c>
      <c r="D4" s="689" t="s">
        <v>551</v>
      </c>
      <c r="E4" s="654">
        <v>3</v>
      </c>
      <c r="F4" s="663">
        <v>521130</v>
      </c>
      <c r="G4" s="749" t="s">
        <v>872</v>
      </c>
      <c r="H4" s="664">
        <v>0</v>
      </c>
      <c r="I4" s="657">
        <v>127.99</v>
      </c>
      <c r="J4" s="657">
        <v>0</v>
      </c>
      <c r="K4" s="657">
        <v>291.08</v>
      </c>
      <c r="L4" s="657">
        <v>1</v>
      </c>
      <c r="M4" s="657">
        <f t="shared" si="0"/>
        <v>290.08</v>
      </c>
      <c r="N4" s="665">
        <v>0</v>
      </c>
      <c r="O4" s="657">
        <v>0</v>
      </c>
      <c r="P4" s="666">
        <f t="shared" si="1"/>
        <v>0</v>
      </c>
      <c r="Q4" s="657">
        <v>252.26</v>
      </c>
      <c r="R4" s="657">
        <v>85.5</v>
      </c>
      <c r="S4" s="657">
        <f t="shared" si="2"/>
        <v>166.76</v>
      </c>
      <c r="T4" s="657">
        <v>0</v>
      </c>
      <c r="U4" s="664">
        <v>0</v>
      </c>
      <c r="V4" s="657">
        <f t="shared" si="3"/>
        <v>0</v>
      </c>
      <c r="W4" s="661"/>
      <c r="X4" s="665">
        <v>0</v>
      </c>
      <c r="Y4" s="657">
        <v>0</v>
      </c>
      <c r="Z4" s="657">
        <v>0</v>
      </c>
      <c r="AA4" s="667"/>
      <c r="AB4" s="657">
        <f t="shared" si="4"/>
        <v>584.82999999999993</v>
      </c>
      <c r="AF4" s="742"/>
      <c r="AG4" s="743"/>
      <c r="AH4" s="740"/>
      <c r="AI4" s="744"/>
    </row>
    <row r="5" spans="1:35" s="370" customFormat="1" ht="30.75" customHeight="1">
      <c r="A5" s="668" t="s">
        <v>518</v>
      </c>
      <c r="B5" s="653" t="s">
        <v>545</v>
      </c>
      <c r="C5" s="668" t="s">
        <v>552</v>
      </c>
      <c r="D5" s="690" t="s">
        <v>694</v>
      </c>
      <c r="E5" s="654">
        <v>2</v>
      </c>
      <c r="F5" s="655">
        <v>223505</v>
      </c>
      <c r="G5" s="749" t="s">
        <v>872</v>
      </c>
      <c r="H5" s="664">
        <v>0</v>
      </c>
      <c r="I5" s="657">
        <v>498.74</v>
      </c>
      <c r="J5" s="657">
        <v>0</v>
      </c>
      <c r="K5" s="657">
        <v>291.08</v>
      </c>
      <c r="L5" s="657">
        <v>1</v>
      </c>
      <c r="M5" s="657">
        <f t="shared" si="0"/>
        <v>290.08</v>
      </c>
      <c r="N5" s="665">
        <v>0</v>
      </c>
      <c r="O5" s="657">
        <v>0</v>
      </c>
      <c r="P5" s="666">
        <f t="shared" si="1"/>
        <v>0</v>
      </c>
      <c r="Q5" s="657">
        <v>0</v>
      </c>
      <c r="R5" s="657">
        <v>0</v>
      </c>
      <c r="S5" s="657">
        <f t="shared" si="2"/>
        <v>0</v>
      </c>
      <c r="T5" s="657">
        <v>0</v>
      </c>
      <c r="U5" s="664">
        <v>0</v>
      </c>
      <c r="V5" s="657">
        <f t="shared" si="3"/>
        <v>0</v>
      </c>
      <c r="W5" s="661"/>
      <c r="X5" s="665">
        <v>0</v>
      </c>
      <c r="Y5" s="657">
        <v>0</v>
      </c>
      <c r="Z5" s="657">
        <v>0</v>
      </c>
      <c r="AA5" s="667"/>
      <c r="AB5" s="657">
        <f t="shared" si="4"/>
        <v>788.81999999999994</v>
      </c>
      <c r="AF5" s="742"/>
      <c r="AG5" s="743"/>
      <c r="AH5" s="740"/>
      <c r="AI5" s="744"/>
    </row>
    <row r="6" spans="1:35" s="367" customFormat="1" ht="30.75" customHeight="1">
      <c r="A6" s="668" t="s">
        <v>518</v>
      </c>
      <c r="B6" s="653" t="s">
        <v>545</v>
      </c>
      <c r="C6" s="668" t="s">
        <v>553</v>
      </c>
      <c r="D6" s="689" t="s">
        <v>768</v>
      </c>
      <c r="E6" s="654">
        <v>2</v>
      </c>
      <c r="F6" s="655">
        <v>322205</v>
      </c>
      <c r="G6" s="749" t="s">
        <v>872</v>
      </c>
      <c r="H6" s="664">
        <v>0</v>
      </c>
      <c r="I6" s="657">
        <v>152.79</v>
      </c>
      <c r="J6" s="657">
        <v>0</v>
      </c>
      <c r="K6" s="657">
        <v>291.08</v>
      </c>
      <c r="L6" s="657">
        <v>1</v>
      </c>
      <c r="M6" s="657">
        <f t="shared" si="0"/>
        <v>290.08</v>
      </c>
      <c r="N6" s="665">
        <v>0</v>
      </c>
      <c r="O6" s="657">
        <v>0</v>
      </c>
      <c r="P6" s="666">
        <f t="shared" si="1"/>
        <v>0</v>
      </c>
      <c r="Q6" s="657">
        <v>151.36000000000001</v>
      </c>
      <c r="R6" s="657">
        <v>84.72</v>
      </c>
      <c r="S6" s="657">
        <f t="shared" si="2"/>
        <v>66.640000000000015</v>
      </c>
      <c r="T6" s="657">
        <v>77.55</v>
      </c>
      <c r="U6" s="664">
        <v>0</v>
      </c>
      <c r="V6" s="657">
        <f t="shared" si="3"/>
        <v>77.55</v>
      </c>
      <c r="W6" s="669" t="s">
        <v>763</v>
      </c>
      <c r="X6" s="665">
        <v>0</v>
      </c>
      <c r="Y6" s="657">
        <v>0</v>
      </c>
      <c r="Z6" s="657">
        <v>0</v>
      </c>
      <c r="AA6" s="667"/>
      <c r="AB6" s="657">
        <f t="shared" si="4"/>
        <v>587.05999999999995</v>
      </c>
      <c r="AF6" s="742"/>
      <c r="AG6" s="743"/>
      <c r="AH6" s="740"/>
      <c r="AI6" s="744"/>
    </row>
    <row r="7" spans="1:35" s="370" customFormat="1" ht="30.75" customHeight="1">
      <c r="A7" s="668" t="s">
        <v>518</v>
      </c>
      <c r="B7" s="653" t="s">
        <v>545</v>
      </c>
      <c r="C7" s="668" t="s">
        <v>555</v>
      </c>
      <c r="D7" s="689" t="s">
        <v>556</v>
      </c>
      <c r="E7" s="654">
        <v>2</v>
      </c>
      <c r="F7" s="663">
        <v>322205</v>
      </c>
      <c r="G7" s="749" t="s">
        <v>872</v>
      </c>
      <c r="H7" s="664">
        <v>0</v>
      </c>
      <c r="I7" s="657">
        <v>147.61000000000001</v>
      </c>
      <c r="J7" s="657">
        <v>0</v>
      </c>
      <c r="K7" s="657">
        <v>291.08</v>
      </c>
      <c r="L7" s="657">
        <v>1</v>
      </c>
      <c r="M7" s="657">
        <f t="shared" si="0"/>
        <v>290.08</v>
      </c>
      <c r="N7" s="665">
        <v>0</v>
      </c>
      <c r="O7" s="657">
        <v>0</v>
      </c>
      <c r="P7" s="666">
        <f t="shared" si="1"/>
        <v>0</v>
      </c>
      <c r="Q7" s="657">
        <v>92.5</v>
      </c>
      <c r="R7" s="657">
        <v>84.72</v>
      </c>
      <c r="S7" s="657">
        <f t="shared" si="2"/>
        <v>7.7800000000000011</v>
      </c>
      <c r="T7" s="657">
        <v>0</v>
      </c>
      <c r="U7" s="664">
        <v>0</v>
      </c>
      <c r="V7" s="657">
        <f t="shared" si="3"/>
        <v>0</v>
      </c>
      <c r="W7" s="661"/>
      <c r="X7" s="665">
        <v>0</v>
      </c>
      <c r="Y7" s="657">
        <v>0</v>
      </c>
      <c r="Z7" s="657">
        <v>0</v>
      </c>
      <c r="AA7" s="667"/>
      <c r="AB7" s="657">
        <f t="shared" si="4"/>
        <v>445.47</v>
      </c>
      <c r="AF7" s="742"/>
      <c r="AG7" s="743"/>
      <c r="AH7" s="740"/>
      <c r="AI7" s="744"/>
    </row>
    <row r="8" spans="1:35" s="370" customFormat="1" ht="30.75" customHeight="1">
      <c r="A8" s="668" t="s">
        <v>518</v>
      </c>
      <c r="B8" s="653" t="s">
        <v>545</v>
      </c>
      <c r="C8" s="670" t="s">
        <v>685</v>
      </c>
      <c r="D8" s="690" t="s">
        <v>686</v>
      </c>
      <c r="E8" s="654">
        <v>3</v>
      </c>
      <c r="F8" s="663">
        <v>422105</v>
      </c>
      <c r="G8" s="749" t="s">
        <v>872</v>
      </c>
      <c r="H8" s="664">
        <v>0</v>
      </c>
      <c r="I8" s="657">
        <v>117.12</v>
      </c>
      <c r="J8" s="657">
        <v>0</v>
      </c>
      <c r="K8" s="657">
        <v>291.08</v>
      </c>
      <c r="L8" s="657">
        <v>1</v>
      </c>
      <c r="M8" s="657">
        <f t="shared" si="0"/>
        <v>290.08</v>
      </c>
      <c r="N8" s="665">
        <v>0</v>
      </c>
      <c r="O8" s="657">
        <v>0</v>
      </c>
      <c r="P8" s="666">
        <f t="shared" si="1"/>
        <v>0</v>
      </c>
      <c r="Q8" s="657">
        <v>126.13</v>
      </c>
      <c r="R8" s="657">
        <v>85.5</v>
      </c>
      <c r="S8" s="657">
        <f t="shared" si="2"/>
        <v>40.629999999999995</v>
      </c>
      <c r="T8" s="657">
        <v>0</v>
      </c>
      <c r="U8" s="664">
        <v>0</v>
      </c>
      <c r="V8" s="657">
        <f t="shared" si="3"/>
        <v>0</v>
      </c>
      <c r="W8" s="661"/>
      <c r="X8" s="665">
        <v>0</v>
      </c>
      <c r="Y8" s="657">
        <v>0</v>
      </c>
      <c r="Z8" s="657">
        <v>0</v>
      </c>
      <c r="AA8" s="667"/>
      <c r="AB8" s="657">
        <f t="shared" si="4"/>
        <v>447.83</v>
      </c>
      <c r="AF8" s="742"/>
      <c r="AG8" s="743"/>
      <c r="AH8" s="740"/>
      <c r="AI8" s="744"/>
    </row>
    <row r="9" spans="1:35" s="370" customFormat="1" ht="30.75" customHeight="1">
      <c r="A9" s="668" t="s">
        <v>518</v>
      </c>
      <c r="B9" s="653" t="s">
        <v>545</v>
      </c>
      <c r="C9" s="670" t="s">
        <v>707</v>
      </c>
      <c r="D9" s="690" t="s">
        <v>708</v>
      </c>
      <c r="E9" s="654">
        <v>3</v>
      </c>
      <c r="F9" s="663">
        <v>514320</v>
      </c>
      <c r="G9" s="749" t="s">
        <v>872</v>
      </c>
      <c r="H9" s="664">
        <v>0</v>
      </c>
      <c r="I9" s="657">
        <v>168.64</v>
      </c>
      <c r="J9" s="657">
        <v>0</v>
      </c>
      <c r="K9" s="657">
        <v>291.08</v>
      </c>
      <c r="L9" s="657">
        <v>1</v>
      </c>
      <c r="M9" s="657">
        <f t="shared" si="0"/>
        <v>290.08</v>
      </c>
      <c r="N9" s="665">
        <v>0</v>
      </c>
      <c r="O9" s="657">
        <v>0</v>
      </c>
      <c r="P9" s="666">
        <f t="shared" si="1"/>
        <v>0</v>
      </c>
      <c r="Q9" s="657">
        <v>126.13</v>
      </c>
      <c r="R9" s="657">
        <v>82.65</v>
      </c>
      <c r="S9" s="657">
        <f t="shared" si="2"/>
        <v>43.47999999999999</v>
      </c>
      <c r="T9" s="657">
        <v>0</v>
      </c>
      <c r="U9" s="664">
        <v>0</v>
      </c>
      <c r="V9" s="657">
        <f t="shared" si="3"/>
        <v>0</v>
      </c>
      <c r="W9" s="661"/>
      <c r="X9" s="734" t="s">
        <v>843</v>
      </c>
      <c r="Y9" s="664">
        <v>127.386</v>
      </c>
      <c r="Z9" s="657">
        <v>140.78800000000001</v>
      </c>
      <c r="AA9" s="657">
        <v>154.19</v>
      </c>
      <c r="AB9" s="657">
        <v>167.59200000000001</v>
      </c>
      <c r="AF9" s="742"/>
      <c r="AG9" s="743"/>
      <c r="AH9" s="740"/>
      <c r="AI9" s="744"/>
    </row>
    <row r="10" spans="1:35" s="370" customFormat="1" ht="30.75" customHeight="1">
      <c r="A10" s="668" t="s">
        <v>518</v>
      </c>
      <c r="B10" s="653" t="s">
        <v>545</v>
      </c>
      <c r="C10" s="735" t="s">
        <v>838</v>
      </c>
      <c r="D10" s="736" t="s">
        <v>842</v>
      </c>
      <c r="E10" s="654">
        <v>2</v>
      </c>
      <c r="F10" s="671">
        <v>223505</v>
      </c>
      <c r="G10" s="749" t="s">
        <v>872</v>
      </c>
      <c r="H10" s="664">
        <v>0</v>
      </c>
      <c r="I10" s="657">
        <v>251.87</v>
      </c>
      <c r="J10" s="657">
        <v>0</v>
      </c>
      <c r="K10" s="657">
        <v>291.08</v>
      </c>
      <c r="L10" s="657">
        <v>1</v>
      </c>
      <c r="M10" s="657">
        <f t="shared" ref="M10" si="5">K10-L10</f>
        <v>290.08</v>
      </c>
      <c r="N10" s="665">
        <v>0</v>
      </c>
      <c r="O10" s="657">
        <v>0</v>
      </c>
      <c r="P10" s="666">
        <f t="shared" ref="P10" si="6">N10-O10</f>
        <v>0</v>
      </c>
      <c r="Q10" s="657">
        <v>0</v>
      </c>
      <c r="R10" s="657">
        <v>0</v>
      </c>
      <c r="S10" s="657">
        <f t="shared" ref="S10" si="7">Q10-R10</f>
        <v>0</v>
      </c>
      <c r="T10" s="657">
        <v>0</v>
      </c>
      <c r="U10" s="664">
        <v>0</v>
      </c>
      <c r="V10" s="657">
        <f t="shared" ref="V10" si="8">T10-U10</f>
        <v>0</v>
      </c>
      <c r="W10" s="661"/>
      <c r="X10" s="734" t="s">
        <v>844</v>
      </c>
      <c r="Y10" s="664">
        <v>127.386</v>
      </c>
      <c r="Z10" s="657">
        <v>140.78800000000001</v>
      </c>
      <c r="AA10" s="657">
        <v>154.19</v>
      </c>
      <c r="AB10" s="657">
        <v>167.59200000000001</v>
      </c>
      <c r="AF10" s="742"/>
      <c r="AG10" s="743"/>
      <c r="AH10" s="740"/>
      <c r="AI10" s="744"/>
    </row>
    <row r="11" spans="1:35" s="370" customFormat="1" ht="30.75" customHeight="1">
      <c r="A11" s="668" t="s">
        <v>518</v>
      </c>
      <c r="B11" s="653" t="s">
        <v>545</v>
      </c>
      <c r="C11" s="668" t="s">
        <v>557</v>
      </c>
      <c r="D11" s="682" t="s">
        <v>558</v>
      </c>
      <c r="E11" s="654">
        <v>2</v>
      </c>
      <c r="F11" s="671">
        <v>223505</v>
      </c>
      <c r="G11" s="749" t="s">
        <v>872</v>
      </c>
      <c r="H11" s="664">
        <v>0</v>
      </c>
      <c r="I11" s="657">
        <v>16.2</v>
      </c>
      <c r="J11" s="657">
        <v>0</v>
      </c>
      <c r="K11" s="657">
        <v>0</v>
      </c>
      <c r="L11" s="657">
        <v>0</v>
      </c>
      <c r="M11" s="657">
        <f t="shared" si="0"/>
        <v>0</v>
      </c>
      <c r="N11" s="665">
        <v>0</v>
      </c>
      <c r="O11" s="657">
        <v>0</v>
      </c>
      <c r="P11" s="666">
        <f t="shared" si="1"/>
        <v>0</v>
      </c>
      <c r="Q11" s="657">
        <v>0</v>
      </c>
      <c r="R11" s="657">
        <v>0</v>
      </c>
      <c r="S11" s="657">
        <f t="shared" si="2"/>
        <v>0</v>
      </c>
      <c r="T11" s="657">
        <v>0</v>
      </c>
      <c r="U11" s="664">
        <v>0</v>
      </c>
      <c r="V11" s="657">
        <f t="shared" si="3"/>
        <v>0</v>
      </c>
      <c r="W11" s="661"/>
      <c r="X11" s="665">
        <v>0</v>
      </c>
      <c r="Y11" s="657">
        <v>0</v>
      </c>
      <c r="Z11" s="657">
        <v>0</v>
      </c>
      <c r="AA11" s="667"/>
      <c r="AB11" s="657">
        <f t="shared" si="4"/>
        <v>16.2</v>
      </c>
      <c r="AF11" s="742"/>
      <c r="AG11" s="743"/>
      <c r="AH11" s="740"/>
      <c r="AI11" s="744"/>
    </row>
    <row r="12" spans="1:35" s="370" customFormat="1" ht="30.75" customHeight="1">
      <c r="A12" s="668" t="s">
        <v>518</v>
      </c>
      <c r="B12" s="653" t="s">
        <v>545</v>
      </c>
      <c r="C12" s="668" t="s">
        <v>559</v>
      </c>
      <c r="D12" s="689" t="s">
        <v>560</v>
      </c>
      <c r="E12" s="654">
        <v>1</v>
      </c>
      <c r="F12" s="655">
        <v>225124</v>
      </c>
      <c r="G12" s="749" t="s">
        <v>872</v>
      </c>
      <c r="H12" s="664">
        <v>0</v>
      </c>
      <c r="I12" s="657">
        <v>438.59</v>
      </c>
      <c r="J12" s="657">
        <v>0</v>
      </c>
      <c r="K12" s="657">
        <v>0</v>
      </c>
      <c r="L12" s="657">
        <v>0</v>
      </c>
      <c r="M12" s="657">
        <f t="shared" si="0"/>
        <v>0</v>
      </c>
      <c r="N12" s="665">
        <v>0</v>
      </c>
      <c r="O12" s="657">
        <v>0</v>
      </c>
      <c r="P12" s="666">
        <f t="shared" si="1"/>
        <v>0</v>
      </c>
      <c r="Q12" s="657">
        <v>0</v>
      </c>
      <c r="R12" s="657">
        <v>0</v>
      </c>
      <c r="S12" s="657">
        <f t="shared" si="2"/>
        <v>0</v>
      </c>
      <c r="T12" s="657">
        <v>0</v>
      </c>
      <c r="U12" s="664">
        <v>0</v>
      </c>
      <c r="V12" s="657">
        <f t="shared" si="3"/>
        <v>0</v>
      </c>
      <c r="W12" s="661"/>
      <c r="X12" s="665">
        <v>0</v>
      </c>
      <c r="Y12" s="657">
        <v>0</v>
      </c>
      <c r="Z12" s="657">
        <v>0</v>
      </c>
      <c r="AA12" s="667"/>
      <c r="AB12" s="657">
        <f t="shared" si="4"/>
        <v>438.59</v>
      </c>
      <c r="AF12" s="742"/>
      <c r="AG12" s="743"/>
      <c r="AH12" s="740"/>
      <c r="AI12" s="744"/>
    </row>
    <row r="13" spans="1:35" s="370" customFormat="1" ht="30.75" customHeight="1">
      <c r="A13" s="668" t="s">
        <v>518</v>
      </c>
      <c r="B13" s="653" t="s">
        <v>545</v>
      </c>
      <c r="C13" s="668" t="s">
        <v>701</v>
      </c>
      <c r="D13" s="689" t="s">
        <v>702</v>
      </c>
      <c r="E13" s="654">
        <v>3</v>
      </c>
      <c r="F13" s="655">
        <v>782320</v>
      </c>
      <c r="G13" s="749" t="s">
        <v>872</v>
      </c>
      <c r="H13" s="664">
        <v>0</v>
      </c>
      <c r="I13" s="657">
        <v>160.72999999999999</v>
      </c>
      <c r="J13" s="657">
        <v>0</v>
      </c>
      <c r="K13" s="657">
        <v>291.08</v>
      </c>
      <c r="L13" s="657">
        <v>1</v>
      </c>
      <c r="M13" s="657">
        <f t="shared" si="0"/>
        <v>290.08</v>
      </c>
      <c r="N13" s="665">
        <v>0</v>
      </c>
      <c r="O13" s="657">
        <v>0</v>
      </c>
      <c r="P13" s="666">
        <f t="shared" si="1"/>
        <v>0</v>
      </c>
      <c r="Q13" s="657">
        <v>0</v>
      </c>
      <c r="R13" s="657">
        <v>0</v>
      </c>
      <c r="S13" s="657">
        <f t="shared" si="2"/>
        <v>0</v>
      </c>
      <c r="T13" s="657">
        <v>0</v>
      </c>
      <c r="U13" s="664">
        <f>S13-T13</f>
        <v>0</v>
      </c>
      <c r="V13" s="657">
        <f t="shared" si="3"/>
        <v>0</v>
      </c>
      <c r="W13" s="661"/>
      <c r="X13" s="665">
        <f>V13-W13</f>
        <v>0</v>
      </c>
      <c r="Y13" s="657">
        <f>W13-X13</f>
        <v>0</v>
      </c>
      <c r="Z13" s="657">
        <f>X13-Y13</f>
        <v>0</v>
      </c>
      <c r="AA13" s="667"/>
      <c r="AB13" s="657">
        <f t="shared" si="4"/>
        <v>450.80999999999995</v>
      </c>
      <c r="AF13" s="742"/>
      <c r="AG13" s="743"/>
      <c r="AH13" s="740"/>
      <c r="AI13" s="744"/>
    </row>
    <row r="14" spans="1:35" s="370" customFormat="1" ht="30.75" customHeight="1">
      <c r="A14" s="668" t="s">
        <v>518</v>
      </c>
      <c r="B14" s="653" t="s">
        <v>545</v>
      </c>
      <c r="C14" s="668" t="s">
        <v>561</v>
      </c>
      <c r="D14" s="689" t="s">
        <v>562</v>
      </c>
      <c r="E14" s="654">
        <v>3</v>
      </c>
      <c r="F14" s="663">
        <v>422105</v>
      </c>
      <c r="G14" s="749" t="s">
        <v>872</v>
      </c>
      <c r="H14" s="664">
        <v>0</v>
      </c>
      <c r="I14" s="657">
        <v>116.11</v>
      </c>
      <c r="J14" s="657">
        <v>0</v>
      </c>
      <c r="K14" s="657">
        <v>291.08</v>
      </c>
      <c r="L14" s="657">
        <v>1</v>
      </c>
      <c r="M14" s="657">
        <v>0</v>
      </c>
      <c r="N14" s="665">
        <v>0</v>
      </c>
      <c r="O14" s="657">
        <v>0</v>
      </c>
      <c r="P14" s="666">
        <f t="shared" si="1"/>
        <v>0</v>
      </c>
      <c r="Q14" s="657">
        <v>269.08</v>
      </c>
      <c r="R14" s="657">
        <v>85.5</v>
      </c>
      <c r="S14" s="657">
        <f t="shared" si="2"/>
        <v>183.57999999999998</v>
      </c>
      <c r="T14" s="657">
        <v>0</v>
      </c>
      <c r="U14" s="664">
        <v>0</v>
      </c>
      <c r="V14" s="657">
        <f t="shared" si="3"/>
        <v>0</v>
      </c>
      <c r="W14" s="661"/>
      <c r="X14" s="665">
        <v>0</v>
      </c>
      <c r="Y14" s="657">
        <v>0</v>
      </c>
      <c r="Z14" s="657">
        <v>0</v>
      </c>
      <c r="AA14" s="667"/>
      <c r="AB14" s="657">
        <f t="shared" si="4"/>
        <v>299.69</v>
      </c>
      <c r="AF14" s="742"/>
      <c r="AG14" s="743"/>
      <c r="AH14" s="740"/>
      <c r="AI14" s="744"/>
    </row>
    <row r="15" spans="1:35" s="370" customFormat="1" ht="30.75" customHeight="1">
      <c r="A15" s="668" t="s">
        <v>518</v>
      </c>
      <c r="B15" s="653" t="s">
        <v>545</v>
      </c>
      <c r="C15" s="668" t="s">
        <v>563</v>
      </c>
      <c r="D15" s="689" t="s">
        <v>564</v>
      </c>
      <c r="E15" s="654">
        <v>2</v>
      </c>
      <c r="F15" s="663">
        <v>223505</v>
      </c>
      <c r="G15" s="749" t="s">
        <v>872</v>
      </c>
      <c r="H15" s="664">
        <v>0</v>
      </c>
      <c r="I15" s="657">
        <v>287.20999999999998</v>
      </c>
      <c r="J15" s="657">
        <v>0</v>
      </c>
      <c r="K15" s="657">
        <v>291.08</v>
      </c>
      <c r="L15" s="657">
        <v>1</v>
      </c>
      <c r="M15" s="657">
        <f t="shared" si="0"/>
        <v>290.08</v>
      </c>
      <c r="N15" s="665">
        <v>0</v>
      </c>
      <c r="O15" s="657">
        <v>0</v>
      </c>
      <c r="P15" s="666">
        <f t="shared" si="1"/>
        <v>0</v>
      </c>
      <c r="Q15" s="657">
        <v>84.09</v>
      </c>
      <c r="R15" s="657">
        <v>82</v>
      </c>
      <c r="S15" s="657">
        <f t="shared" si="2"/>
        <v>2.0900000000000034</v>
      </c>
      <c r="T15" s="657">
        <v>0</v>
      </c>
      <c r="U15" s="664">
        <v>0</v>
      </c>
      <c r="V15" s="657">
        <f t="shared" si="3"/>
        <v>0</v>
      </c>
      <c r="W15" s="661"/>
      <c r="X15" s="665">
        <v>0</v>
      </c>
      <c r="Y15" s="657">
        <v>0</v>
      </c>
      <c r="Z15" s="657">
        <v>0</v>
      </c>
      <c r="AA15" s="667"/>
      <c r="AB15" s="657">
        <f t="shared" si="4"/>
        <v>579.37999999999988</v>
      </c>
      <c r="AF15" s="742"/>
      <c r="AG15" s="743"/>
      <c r="AH15" s="740"/>
      <c r="AI15" s="744"/>
    </row>
    <row r="16" spans="1:35" s="370" customFormat="1" ht="30.75" customHeight="1">
      <c r="A16" s="668" t="s">
        <v>518</v>
      </c>
      <c r="B16" s="653" t="s">
        <v>545</v>
      </c>
      <c r="C16" s="668" t="s">
        <v>744</v>
      </c>
      <c r="D16" s="689" t="s">
        <v>745</v>
      </c>
      <c r="E16" s="654">
        <v>1</v>
      </c>
      <c r="F16" s="655">
        <v>225124</v>
      </c>
      <c r="G16" s="749" t="s">
        <v>872</v>
      </c>
      <c r="H16" s="664">
        <v>0</v>
      </c>
      <c r="I16" s="657">
        <v>438.59</v>
      </c>
      <c r="J16" s="657">
        <v>0</v>
      </c>
      <c r="K16" s="657">
        <v>0</v>
      </c>
      <c r="L16" s="657">
        <v>0</v>
      </c>
      <c r="M16" s="657">
        <f t="shared" si="0"/>
        <v>0</v>
      </c>
      <c r="N16" s="665">
        <v>0</v>
      </c>
      <c r="O16" s="657">
        <v>0</v>
      </c>
      <c r="P16" s="666">
        <f t="shared" si="1"/>
        <v>0</v>
      </c>
      <c r="Q16" s="657">
        <v>0</v>
      </c>
      <c r="R16" s="657">
        <v>0</v>
      </c>
      <c r="S16" s="657">
        <f t="shared" si="2"/>
        <v>0</v>
      </c>
      <c r="T16" s="657">
        <v>0</v>
      </c>
      <c r="U16" s="664">
        <v>0</v>
      </c>
      <c r="V16" s="657">
        <f t="shared" si="3"/>
        <v>0</v>
      </c>
      <c r="W16" s="661"/>
      <c r="X16" s="665">
        <v>0</v>
      </c>
      <c r="Y16" s="657">
        <v>0</v>
      </c>
      <c r="Z16" s="657">
        <v>0</v>
      </c>
      <c r="AA16" s="667"/>
      <c r="AB16" s="657">
        <f t="shared" si="4"/>
        <v>438.59</v>
      </c>
      <c r="AF16" s="742"/>
      <c r="AG16" s="743"/>
      <c r="AH16" s="740"/>
      <c r="AI16" s="744"/>
    </row>
    <row r="17" spans="1:35" s="370" customFormat="1" ht="30.75" customHeight="1">
      <c r="A17" s="668" t="s">
        <v>518</v>
      </c>
      <c r="B17" s="653" t="s">
        <v>545</v>
      </c>
      <c r="C17" s="668" t="s">
        <v>565</v>
      </c>
      <c r="D17" s="689" t="s">
        <v>566</v>
      </c>
      <c r="E17" s="654">
        <v>2</v>
      </c>
      <c r="F17" s="663">
        <v>322205</v>
      </c>
      <c r="G17" s="749" t="s">
        <v>872</v>
      </c>
      <c r="H17" s="664">
        <v>0</v>
      </c>
      <c r="I17" s="657">
        <v>135.55000000000001</v>
      </c>
      <c r="J17" s="657">
        <v>0</v>
      </c>
      <c r="K17" s="657">
        <v>291.08</v>
      </c>
      <c r="L17" s="657">
        <v>1</v>
      </c>
      <c r="M17" s="657">
        <f t="shared" si="0"/>
        <v>290.08</v>
      </c>
      <c r="N17" s="665">
        <v>0</v>
      </c>
      <c r="O17" s="657">
        <v>0</v>
      </c>
      <c r="P17" s="666">
        <f t="shared" si="1"/>
        <v>0</v>
      </c>
      <c r="Q17" s="657">
        <v>84.09</v>
      </c>
      <c r="R17" s="657">
        <v>82</v>
      </c>
      <c r="S17" s="657">
        <f t="shared" si="2"/>
        <v>2.0900000000000034</v>
      </c>
      <c r="T17" s="657">
        <v>77.55</v>
      </c>
      <c r="U17" s="664">
        <v>0</v>
      </c>
      <c r="V17" s="657">
        <f t="shared" si="3"/>
        <v>77.55</v>
      </c>
      <c r="W17" s="669" t="s">
        <v>763</v>
      </c>
      <c r="X17" s="665">
        <v>0</v>
      </c>
      <c r="Y17" s="657">
        <v>0</v>
      </c>
      <c r="Z17" s="657">
        <v>0</v>
      </c>
      <c r="AA17" s="667"/>
      <c r="AB17" s="657">
        <f t="shared" si="4"/>
        <v>505.27</v>
      </c>
      <c r="AF17" s="742"/>
      <c r="AG17" s="743"/>
      <c r="AH17" s="740"/>
      <c r="AI17" s="744"/>
    </row>
    <row r="18" spans="1:35" s="370" customFormat="1" ht="30.75" customHeight="1">
      <c r="A18" s="668" t="s">
        <v>518</v>
      </c>
      <c r="B18" s="653" t="s">
        <v>545</v>
      </c>
      <c r="C18" s="668" t="s">
        <v>642</v>
      </c>
      <c r="D18" s="689" t="s">
        <v>641</v>
      </c>
      <c r="E18" s="654">
        <v>3</v>
      </c>
      <c r="F18" s="663">
        <v>514320</v>
      </c>
      <c r="G18" s="749" t="s">
        <v>872</v>
      </c>
      <c r="H18" s="664">
        <v>0</v>
      </c>
      <c r="I18" s="657">
        <v>137.65</v>
      </c>
      <c r="J18" s="657">
        <v>0</v>
      </c>
      <c r="K18" s="657">
        <v>291.08999999999997</v>
      </c>
      <c r="L18" s="657">
        <v>1</v>
      </c>
      <c r="M18" s="657">
        <f t="shared" si="0"/>
        <v>290.08999999999997</v>
      </c>
      <c r="N18" s="665">
        <v>0</v>
      </c>
      <c r="O18" s="657">
        <v>0</v>
      </c>
      <c r="P18" s="666">
        <v>0</v>
      </c>
      <c r="Q18" s="657">
        <v>134.54</v>
      </c>
      <c r="R18" s="657">
        <v>85.5</v>
      </c>
      <c r="S18" s="657">
        <f t="shared" si="2"/>
        <v>49.039999999999992</v>
      </c>
      <c r="T18" s="657">
        <v>0</v>
      </c>
      <c r="U18" s="664">
        <v>0</v>
      </c>
      <c r="V18" s="657">
        <f t="shared" si="3"/>
        <v>0</v>
      </c>
      <c r="W18" s="661"/>
      <c r="X18" s="665">
        <v>0</v>
      </c>
      <c r="Y18" s="657">
        <v>0</v>
      </c>
      <c r="Z18" s="657">
        <v>0</v>
      </c>
      <c r="AA18" s="667"/>
      <c r="AB18" s="657">
        <f t="shared" si="4"/>
        <v>476.78</v>
      </c>
      <c r="AF18" s="742"/>
      <c r="AG18" s="743"/>
      <c r="AH18" s="740"/>
      <c r="AI18" s="744"/>
    </row>
    <row r="19" spans="1:35" s="370" customFormat="1" ht="30.75" customHeight="1">
      <c r="A19" s="668" t="s">
        <v>518</v>
      </c>
      <c r="B19" s="653" t="s">
        <v>545</v>
      </c>
      <c r="C19" s="668" t="s">
        <v>703</v>
      </c>
      <c r="D19" s="689" t="s">
        <v>704</v>
      </c>
      <c r="E19" s="654">
        <v>3</v>
      </c>
      <c r="F19" s="663">
        <v>514320</v>
      </c>
      <c r="G19" s="749" t="s">
        <v>872</v>
      </c>
      <c r="H19" s="664">
        <v>0</v>
      </c>
      <c r="I19" s="657">
        <v>141.11000000000001</v>
      </c>
      <c r="J19" s="657">
        <v>0</v>
      </c>
      <c r="K19" s="657">
        <v>291.08999999999997</v>
      </c>
      <c r="L19" s="657">
        <v>1</v>
      </c>
      <c r="M19" s="657">
        <f t="shared" si="0"/>
        <v>290.08999999999997</v>
      </c>
      <c r="N19" s="665">
        <v>0</v>
      </c>
      <c r="O19" s="657">
        <v>0</v>
      </c>
      <c r="P19" s="666">
        <v>0</v>
      </c>
      <c r="Q19" s="657">
        <v>252.26</v>
      </c>
      <c r="R19" s="657">
        <v>85.5</v>
      </c>
      <c r="S19" s="657">
        <f t="shared" si="2"/>
        <v>166.76</v>
      </c>
      <c r="T19" s="657">
        <v>0</v>
      </c>
      <c r="U19" s="664">
        <v>0</v>
      </c>
      <c r="V19" s="657">
        <f t="shared" si="3"/>
        <v>0</v>
      </c>
      <c r="W19" s="661"/>
      <c r="X19" s="665">
        <v>0</v>
      </c>
      <c r="Y19" s="657">
        <v>0</v>
      </c>
      <c r="Z19" s="657">
        <v>0</v>
      </c>
      <c r="AA19" s="667"/>
      <c r="AB19" s="657">
        <f t="shared" si="4"/>
        <v>597.96</v>
      </c>
      <c r="AF19" s="742"/>
      <c r="AG19" s="743"/>
      <c r="AH19" s="740"/>
      <c r="AI19" s="744"/>
    </row>
    <row r="20" spans="1:35" s="370" customFormat="1" ht="30.75" customHeight="1">
      <c r="A20" s="668" t="s">
        <v>518</v>
      </c>
      <c r="B20" s="653" t="s">
        <v>545</v>
      </c>
      <c r="C20" s="750" t="s">
        <v>873</v>
      </c>
      <c r="D20" s="751" t="s">
        <v>874</v>
      </c>
      <c r="E20" s="654">
        <v>3</v>
      </c>
      <c r="F20" s="663">
        <v>131205</v>
      </c>
      <c r="G20" s="749" t="s">
        <v>872</v>
      </c>
      <c r="H20" s="664">
        <v>0</v>
      </c>
      <c r="I20" s="657">
        <v>604.83000000000004</v>
      </c>
      <c r="J20" s="657">
        <v>0</v>
      </c>
      <c r="K20" s="657">
        <v>291.08999999999997</v>
      </c>
      <c r="L20" s="657">
        <v>1</v>
      </c>
      <c r="M20" s="657">
        <f t="shared" ref="M20" si="9">K20-L20</f>
        <v>290.08999999999997</v>
      </c>
      <c r="N20" s="665">
        <v>0</v>
      </c>
      <c r="O20" s="657">
        <v>0</v>
      </c>
      <c r="P20" s="666">
        <v>0</v>
      </c>
      <c r="Q20" s="657">
        <v>0</v>
      </c>
      <c r="R20" s="657">
        <v>0</v>
      </c>
      <c r="S20" s="657">
        <v>0</v>
      </c>
      <c r="T20" s="657">
        <v>0</v>
      </c>
      <c r="U20" s="664">
        <v>0</v>
      </c>
      <c r="V20" s="657">
        <f t="shared" ref="V20" si="10">T20-U20</f>
        <v>0</v>
      </c>
      <c r="W20" s="661"/>
      <c r="X20" s="665">
        <v>0</v>
      </c>
      <c r="Y20" s="657">
        <v>0</v>
      </c>
      <c r="Z20" s="657">
        <v>0</v>
      </c>
      <c r="AA20" s="667"/>
      <c r="AB20" s="657">
        <f t="shared" ref="AB20" si="11">SUM(Z20,V20,S20,P20,M20,J20,I20)</f>
        <v>894.92000000000007</v>
      </c>
      <c r="AF20" s="742"/>
      <c r="AG20" s="743"/>
      <c r="AH20" s="740"/>
      <c r="AI20" s="744"/>
    </row>
    <row r="21" spans="1:35" s="370" customFormat="1" ht="30.75" customHeight="1">
      <c r="A21" s="668" t="s">
        <v>518</v>
      </c>
      <c r="B21" s="653" t="s">
        <v>545</v>
      </c>
      <c r="C21" s="668" t="s">
        <v>567</v>
      </c>
      <c r="D21" s="689" t="s">
        <v>568</v>
      </c>
      <c r="E21" s="654">
        <v>3</v>
      </c>
      <c r="F21" s="655">
        <v>782320</v>
      </c>
      <c r="G21" s="749" t="s">
        <v>872</v>
      </c>
      <c r="H21" s="664">
        <v>0</v>
      </c>
      <c r="I21" s="657">
        <v>233.26</v>
      </c>
      <c r="J21" s="657">
        <v>0</v>
      </c>
      <c r="K21" s="657">
        <v>0</v>
      </c>
      <c r="L21" s="657">
        <v>0</v>
      </c>
      <c r="M21" s="657">
        <f t="shared" si="0"/>
        <v>0</v>
      </c>
      <c r="N21" s="665">
        <v>0</v>
      </c>
      <c r="O21" s="657">
        <v>0</v>
      </c>
      <c r="P21" s="666">
        <f t="shared" si="1"/>
        <v>0</v>
      </c>
      <c r="Q21" s="657">
        <v>0</v>
      </c>
      <c r="R21" s="657">
        <v>0</v>
      </c>
      <c r="S21" s="657">
        <f t="shared" si="2"/>
        <v>0</v>
      </c>
      <c r="T21" s="657">
        <v>0</v>
      </c>
      <c r="U21" s="664">
        <v>0</v>
      </c>
      <c r="V21" s="657">
        <f t="shared" si="3"/>
        <v>0</v>
      </c>
      <c r="W21" s="661"/>
      <c r="X21" s="665">
        <v>0</v>
      </c>
      <c r="Y21" s="657">
        <v>0</v>
      </c>
      <c r="Z21" s="657">
        <v>0</v>
      </c>
      <c r="AA21" s="667"/>
      <c r="AB21" s="657">
        <f t="shared" si="4"/>
        <v>233.26</v>
      </c>
      <c r="AF21" s="742"/>
      <c r="AG21" s="743"/>
      <c r="AH21" s="740"/>
      <c r="AI21" s="744"/>
    </row>
    <row r="22" spans="1:35" s="370" customFormat="1" ht="30.75" customHeight="1">
      <c r="A22" s="668" t="s">
        <v>518</v>
      </c>
      <c r="B22" s="653" t="s">
        <v>545</v>
      </c>
      <c r="C22" s="668" t="s">
        <v>569</v>
      </c>
      <c r="D22" s="689" t="s">
        <v>570</v>
      </c>
      <c r="E22" s="654">
        <v>2</v>
      </c>
      <c r="F22" s="663">
        <v>223505</v>
      </c>
      <c r="G22" s="749" t="s">
        <v>872</v>
      </c>
      <c r="H22" s="664">
        <v>0</v>
      </c>
      <c r="I22" s="657">
        <v>0</v>
      </c>
      <c r="J22" s="657">
        <v>0</v>
      </c>
      <c r="K22" s="657">
        <v>0</v>
      </c>
      <c r="L22" s="657">
        <v>0</v>
      </c>
      <c r="M22" s="657">
        <f t="shared" si="0"/>
        <v>0</v>
      </c>
      <c r="N22" s="665">
        <v>0</v>
      </c>
      <c r="O22" s="657">
        <v>0</v>
      </c>
      <c r="P22" s="666">
        <f t="shared" si="1"/>
        <v>0</v>
      </c>
      <c r="Q22" s="657">
        <v>0</v>
      </c>
      <c r="R22" s="657">
        <v>0</v>
      </c>
      <c r="S22" s="657">
        <f t="shared" si="2"/>
        <v>0</v>
      </c>
      <c r="T22" s="657">
        <v>0</v>
      </c>
      <c r="U22" s="664">
        <v>0</v>
      </c>
      <c r="V22" s="657">
        <f t="shared" si="3"/>
        <v>0</v>
      </c>
      <c r="W22" s="661"/>
      <c r="X22" s="665">
        <v>0</v>
      </c>
      <c r="Y22" s="657">
        <v>0</v>
      </c>
      <c r="Z22" s="657">
        <v>0</v>
      </c>
      <c r="AA22" s="667"/>
      <c r="AB22" s="657">
        <f t="shared" si="4"/>
        <v>0</v>
      </c>
      <c r="AF22" s="742"/>
      <c r="AG22" s="743"/>
      <c r="AH22" s="740"/>
      <c r="AI22" s="744"/>
    </row>
    <row r="23" spans="1:35" s="370" customFormat="1" ht="30.75" customHeight="1">
      <c r="A23" s="668" t="s">
        <v>518</v>
      </c>
      <c r="B23" s="653" t="s">
        <v>545</v>
      </c>
      <c r="C23" s="668" t="s">
        <v>688</v>
      </c>
      <c r="D23" s="689" t="s">
        <v>687</v>
      </c>
      <c r="E23" s="654">
        <v>3</v>
      </c>
      <c r="F23" s="663">
        <v>514320</v>
      </c>
      <c r="G23" s="749" t="s">
        <v>872</v>
      </c>
      <c r="H23" s="664">
        <v>0</v>
      </c>
      <c r="I23" s="657">
        <v>186.96</v>
      </c>
      <c r="J23" s="657">
        <v>0</v>
      </c>
      <c r="K23" s="657">
        <v>291.08999999999997</v>
      </c>
      <c r="L23" s="657">
        <v>1</v>
      </c>
      <c r="M23" s="657">
        <f t="shared" si="0"/>
        <v>290.08999999999997</v>
      </c>
      <c r="N23" s="665">
        <v>0</v>
      </c>
      <c r="O23" s="657">
        <v>0</v>
      </c>
      <c r="P23" s="666">
        <f t="shared" si="1"/>
        <v>0</v>
      </c>
      <c r="Q23" s="657">
        <v>0</v>
      </c>
      <c r="R23" s="657">
        <v>0</v>
      </c>
      <c r="S23" s="657">
        <f t="shared" si="2"/>
        <v>0</v>
      </c>
      <c r="T23" s="657">
        <v>0</v>
      </c>
      <c r="U23" s="664">
        <v>0</v>
      </c>
      <c r="V23" s="657">
        <f t="shared" si="3"/>
        <v>0</v>
      </c>
      <c r="W23" s="669"/>
      <c r="X23" s="665">
        <v>0</v>
      </c>
      <c r="Y23" s="657">
        <v>0</v>
      </c>
      <c r="Z23" s="657">
        <v>0</v>
      </c>
      <c r="AA23" s="667"/>
      <c r="AB23" s="657">
        <f t="shared" si="4"/>
        <v>477.04999999999995</v>
      </c>
      <c r="AF23" s="742"/>
      <c r="AG23" s="743"/>
      <c r="AH23" s="740"/>
      <c r="AI23" s="744"/>
    </row>
    <row r="24" spans="1:35" s="370" customFormat="1" ht="30.75" customHeight="1">
      <c r="A24" s="668" t="s">
        <v>518</v>
      </c>
      <c r="B24" s="653" t="s">
        <v>545</v>
      </c>
      <c r="C24" s="668" t="s">
        <v>772</v>
      </c>
      <c r="D24" s="689" t="s">
        <v>773</v>
      </c>
      <c r="E24" s="654">
        <v>3</v>
      </c>
      <c r="F24" s="655">
        <v>782305</v>
      </c>
      <c r="G24" s="749" t="s">
        <v>872</v>
      </c>
      <c r="H24" s="664">
        <v>0</v>
      </c>
      <c r="I24" s="657">
        <v>137.63</v>
      </c>
      <c r="J24" s="657">
        <v>0</v>
      </c>
      <c r="K24" s="657">
        <v>291.08999999999997</v>
      </c>
      <c r="L24" s="657">
        <v>1</v>
      </c>
      <c r="M24" s="657">
        <f t="shared" ref="M24" si="12">K24-L24</f>
        <v>290.08999999999997</v>
      </c>
      <c r="N24" s="665">
        <v>0</v>
      </c>
      <c r="O24" s="657">
        <v>0</v>
      </c>
      <c r="P24" s="666">
        <f t="shared" ref="P24" si="13">N24-O24</f>
        <v>0</v>
      </c>
      <c r="Q24" s="657">
        <v>193.4</v>
      </c>
      <c r="R24" s="657">
        <v>85.5</v>
      </c>
      <c r="S24" s="657">
        <f t="shared" ref="S24" si="14">Q24-R24</f>
        <v>107.9</v>
      </c>
      <c r="T24" s="657">
        <v>0</v>
      </c>
      <c r="U24" s="664">
        <v>0</v>
      </c>
      <c r="V24" s="657">
        <f t="shared" si="3"/>
        <v>0</v>
      </c>
      <c r="W24" s="669"/>
      <c r="X24" s="665">
        <v>0</v>
      </c>
      <c r="Y24" s="657">
        <v>0</v>
      </c>
      <c r="Z24" s="657">
        <v>0</v>
      </c>
      <c r="AA24" s="667"/>
      <c r="AB24" s="657">
        <f t="shared" ref="AB24" si="15">SUM(Z24,V24,S24,P24,M24,J24,I24)</f>
        <v>535.62</v>
      </c>
      <c r="AF24" s="742"/>
      <c r="AG24" s="743"/>
      <c r="AH24" s="740"/>
      <c r="AI24" s="744"/>
    </row>
    <row r="25" spans="1:35" s="370" customFormat="1" ht="30.75" customHeight="1">
      <c r="A25" s="668" t="s">
        <v>518</v>
      </c>
      <c r="B25" s="653" t="s">
        <v>545</v>
      </c>
      <c r="C25" s="668" t="s">
        <v>571</v>
      </c>
      <c r="D25" s="689" t="s">
        <v>572</v>
      </c>
      <c r="E25" s="654">
        <v>2</v>
      </c>
      <c r="F25" s="655">
        <v>223405</v>
      </c>
      <c r="G25" s="749" t="s">
        <v>872</v>
      </c>
      <c r="H25" s="664">
        <v>0</v>
      </c>
      <c r="I25" s="657">
        <v>344.75</v>
      </c>
      <c r="J25" s="657">
        <v>0</v>
      </c>
      <c r="K25" s="657">
        <v>291.08999999999997</v>
      </c>
      <c r="L25" s="657">
        <v>1</v>
      </c>
      <c r="M25" s="657">
        <f t="shared" si="0"/>
        <v>290.08999999999997</v>
      </c>
      <c r="N25" s="665">
        <v>0</v>
      </c>
      <c r="O25" s="657">
        <v>0</v>
      </c>
      <c r="P25" s="666">
        <f t="shared" si="1"/>
        <v>0</v>
      </c>
      <c r="Q25" s="657">
        <v>0</v>
      </c>
      <c r="R25" s="657">
        <v>0</v>
      </c>
      <c r="S25" s="657">
        <f t="shared" ref="S25:S54" si="16">Q25-R25</f>
        <v>0</v>
      </c>
      <c r="T25" s="657">
        <v>0</v>
      </c>
      <c r="U25" s="664">
        <v>0</v>
      </c>
      <c r="V25" s="657">
        <f t="shared" si="3"/>
        <v>0</v>
      </c>
      <c r="W25" s="661"/>
      <c r="X25" s="665">
        <v>0</v>
      </c>
      <c r="Y25" s="657">
        <v>0</v>
      </c>
      <c r="Z25" s="657">
        <v>0</v>
      </c>
      <c r="AA25" s="667"/>
      <c r="AB25" s="657">
        <f t="shared" ref="AB25:AB55" si="17">SUM(Z25,V25,S25,P25,M25,J25,I25)</f>
        <v>634.83999999999992</v>
      </c>
      <c r="AF25" s="742"/>
      <c r="AG25" s="743"/>
      <c r="AH25" s="740"/>
      <c r="AI25" s="744"/>
    </row>
    <row r="26" spans="1:35" s="370" customFormat="1" ht="30.75" customHeight="1">
      <c r="A26" s="668" t="s">
        <v>518</v>
      </c>
      <c r="B26" s="653" t="s">
        <v>545</v>
      </c>
      <c r="C26" s="668" t="s">
        <v>709</v>
      </c>
      <c r="D26" s="689" t="s">
        <v>710</v>
      </c>
      <c r="E26" s="654">
        <v>2</v>
      </c>
      <c r="F26" s="655">
        <v>223505</v>
      </c>
      <c r="G26" s="749" t="s">
        <v>872</v>
      </c>
      <c r="H26" s="664">
        <v>0</v>
      </c>
      <c r="I26" s="657">
        <v>243.03</v>
      </c>
      <c r="J26" s="657">
        <v>0</v>
      </c>
      <c r="K26" s="657">
        <v>291.08999999999997</v>
      </c>
      <c r="L26" s="657">
        <v>1</v>
      </c>
      <c r="M26" s="657">
        <f t="shared" si="0"/>
        <v>290.08999999999997</v>
      </c>
      <c r="N26" s="665">
        <v>0</v>
      </c>
      <c r="O26" s="657">
        <v>0</v>
      </c>
      <c r="P26" s="666">
        <f t="shared" si="1"/>
        <v>0</v>
      </c>
      <c r="Q26" s="657">
        <v>0</v>
      </c>
      <c r="R26" s="657">
        <v>0</v>
      </c>
      <c r="S26" s="657">
        <f t="shared" si="16"/>
        <v>0</v>
      </c>
      <c r="T26" s="657">
        <v>0</v>
      </c>
      <c r="U26" s="664">
        <v>0</v>
      </c>
      <c r="V26" s="657">
        <f t="shared" si="3"/>
        <v>0</v>
      </c>
      <c r="W26" s="661"/>
      <c r="X26" s="665">
        <v>0</v>
      </c>
      <c r="Y26" s="657">
        <v>0</v>
      </c>
      <c r="Z26" s="657">
        <v>0</v>
      </c>
      <c r="AA26" s="667"/>
      <c r="AB26" s="657">
        <f t="shared" si="17"/>
        <v>533.12</v>
      </c>
      <c r="AF26" s="742"/>
      <c r="AG26" s="743"/>
      <c r="AH26" s="740"/>
      <c r="AI26" s="744"/>
    </row>
    <row r="27" spans="1:35" s="370" customFormat="1" ht="30.75" customHeight="1">
      <c r="A27" s="668" t="s">
        <v>518</v>
      </c>
      <c r="B27" s="653" t="s">
        <v>545</v>
      </c>
      <c r="C27" s="668" t="s">
        <v>573</v>
      </c>
      <c r="D27" s="689" t="s">
        <v>574</v>
      </c>
      <c r="E27" s="654">
        <v>2</v>
      </c>
      <c r="F27" s="663">
        <v>322205</v>
      </c>
      <c r="G27" s="749" t="s">
        <v>872</v>
      </c>
      <c r="H27" s="664">
        <v>0</v>
      </c>
      <c r="I27" s="657">
        <v>149.76</v>
      </c>
      <c r="J27" s="657">
        <v>0</v>
      </c>
      <c r="K27" s="657">
        <v>291.08999999999997</v>
      </c>
      <c r="L27" s="657">
        <v>1</v>
      </c>
      <c r="M27" s="657">
        <f t="shared" si="0"/>
        <v>290.08999999999997</v>
      </c>
      <c r="N27" s="665">
        <v>0</v>
      </c>
      <c r="O27" s="657">
        <v>0</v>
      </c>
      <c r="P27" s="666">
        <v>0</v>
      </c>
      <c r="Q27" s="657">
        <v>0</v>
      </c>
      <c r="R27" s="657">
        <v>0</v>
      </c>
      <c r="S27" s="657">
        <f t="shared" si="16"/>
        <v>0</v>
      </c>
      <c r="T27" s="657">
        <v>0</v>
      </c>
      <c r="U27" s="664">
        <v>0</v>
      </c>
      <c r="V27" s="657">
        <f t="shared" si="3"/>
        <v>0</v>
      </c>
      <c r="W27" s="661"/>
      <c r="X27" s="665">
        <v>0</v>
      </c>
      <c r="Y27" s="657">
        <v>0</v>
      </c>
      <c r="Z27" s="657">
        <v>0</v>
      </c>
      <c r="AA27" s="667"/>
      <c r="AB27" s="657">
        <f t="shared" si="17"/>
        <v>439.84999999999997</v>
      </c>
      <c r="AF27" s="742"/>
      <c r="AG27" s="743"/>
      <c r="AH27" s="740"/>
      <c r="AI27" s="744"/>
    </row>
    <row r="28" spans="1:35" s="370" customFormat="1" ht="30.75" customHeight="1">
      <c r="A28" s="668" t="s">
        <v>518</v>
      </c>
      <c r="B28" s="653" t="s">
        <v>545</v>
      </c>
      <c r="C28" s="731" t="s">
        <v>831</v>
      </c>
      <c r="D28" s="730" t="s">
        <v>837</v>
      </c>
      <c r="E28" s="654">
        <v>3</v>
      </c>
      <c r="F28" s="663">
        <v>513425</v>
      </c>
      <c r="G28" s="749" t="s">
        <v>872</v>
      </c>
      <c r="H28" s="664">
        <v>0</v>
      </c>
      <c r="I28" s="657">
        <v>140.68</v>
      </c>
      <c r="J28" s="657">
        <v>0</v>
      </c>
      <c r="K28" s="657">
        <v>291.08999999999997</v>
      </c>
      <c r="L28" s="657">
        <v>1</v>
      </c>
      <c r="M28" s="657">
        <f t="shared" ref="M28:M29" si="18">K28-L28</f>
        <v>290.08999999999997</v>
      </c>
      <c r="N28" s="665">
        <v>0</v>
      </c>
      <c r="O28" s="657">
        <v>0</v>
      </c>
      <c r="P28" s="666">
        <v>0</v>
      </c>
      <c r="Q28" s="657">
        <v>134.54</v>
      </c>
      <c r="R28" s="657">
        <v>85.5</v>
      </c>
      <c r="S28" s="657">
        <f t="shared" ref="S28:S29" si="19">Q28-R28</f>
        <v>49.039999999999992</v>
      </c>
      <c r="T28" s="657">
        <v>0</v>
      </c>
      <c r="U28" s="664">
        <v>0</v>
      </c>
      <c r="V28" s="657">
        <f t="shared" ref="V28:V29" si="20">T28-U28</f>
        <v>0</v>
      </c>
      <c r="W28" s="661"/>
      <c r="X28" s="665">
        <v>0</v>
      </c>
      <c r="Y28" s="657">
        <v>0</v>
      </c>
      <c r="Z28" s="657">
        <v>0</v>
      </c>
      <c r="AA28" s="667"/>
      <c r="AB28" s="657">
        <f t="shared" ref="AB28:AB29" si="21">SUM(Z28,V28,S28,P28,M28,J28,I28)</f>
        <v>479.81</v>
      </c>
      <c r="AF28" s="742"/>
      <c r="AG28" s="743"/>
      <c r="AH28" s="740"/>
      <c r="AI28" s="744"/>
    </row>
    <row r="29" spans="1:35" s="370" customFormat="1" ht="30.75" customHeight="1">
      <c r="A29" s="668" t="s">
        <v>518</v>
      </c>
      <c r="B29" s="653" t="s">
        <v>545</v>
      </c>
      <c r="C29" s="731" t="s">
        <v>833</v>
      </c>
      <c r="D29" s="730" t="s">
        <v>834</v>
      </c>
      <c r="E29" s="654">
        <v>3</v>
      </c>
      <c r="F29" s="663">
        <v>513425</v>
      </c>
      <c r="G29" s="749" t="s">
        <v>872</v>
      </c>
      <c r="H29" s="664">
        <v>0</v>
      </c>
      <c r="I29" s="657">
        <v>0</v>
      </c>
      <c r="J29" s="657">
        <v>340.09</v>
      </c>
      <c r="K29" s="657">
        <v>0</v>
      </c>
      <c r="L29" s="657">
        <v>0</v>
      </c>
      <c r="M29" s="657">
        <f t="shared" si="18"/>
        <v>0</v>
      </c>
      <c r="N29" s="665">
        <v>0</v>
      </c>
      <c r="O29" s="657">
        <v>0</v>
      </c>
      <c r="P29" s="666">
        <v>0</v>
      </c>
      <c r="Q29" s="657">
        <v>0</v>
      </c>
      <c r="R29" s="657">
        <v>0</v>
      </c>
      <c r="S29" s="657">
        <f t="shared" si="19"/>
        <v>0</v>
      </c>
      <c r="T29" s="657">
        <v>0</v>
      </c>
      <c r="U29" s="664">
        <v>0</v>
      </c>
      <c r="V29" s="657">
        <f t="shared" si="20"/>
        <v>0</v>
      </c>
      <c r="W29" s="661"/>
      <c r="X29" s="665">
        <v>0</v>
      </c>
      <c r="Y29" s="657">
        <v>0</v>
      </c>
      <c r="Z29" s="657">
        <v>0</v>
      </c>
      <c r="AA29" s="667"/>
      <c r="AB29" s="657">
        <f t="shared" si="21"/>
        <v>340.09</v>
      </c>
      <c r="AF29" s="742"/>
      <c r="AG29" s="743"/>
      <c r="AH29" s="740"/>
      <c r="AI29" s="744"/>
    </row>
    <row r="30" spans="1:35" s="370" customFormat="1" ht="30.75" customHeight="1">
      <c r="A30" s="668" t="s">
        <v>518</v>
      </c>
      <c r="B30" s="653" t="s">
        <v>545</v>
      </c>
      <c r="C30" s="668" t="s">
        <v>814</v>
      </c>
      <c r="D30" s="689" t="s">
        <v>815</v>
      </c>
      <c r="E30" s="654">
        <v>2</v>
      </c>
      <c r="F30" s="663">
        <v>223505</v>
      </c>
      <c r="G30" s="749" t="s">
        <v>872</v>
      </c>
      <c r="H30" s="664">
        <v>0</v>
      </c>
      <c r="I30" s="657">
        <v>260.43</v>
      </c>
      <c r="J30" s="657">
        <v>0</v>
      </c>
      <c r="K30" s="657">
        <v>291.08999999999997</v>
      </c>
      <c r="L30" s="657">
        <v>1</v>
      </c>
      <c r="M30" s="657">
        <f t="shared" ref="M30" si="22">K30-L30</f>
        <v>290.08999999999997</v>
      </c>
      <c r="N30" s="665">
        <v>0</v>
      </c>
      <c r="O30" s="657">
        <v>0</v>
      </c>
      <c r="P30" s="666">
        <v>0</v>
      </c>
      <c r="Q30" s="657">
        <v>0</v>
      </c>
      <c r="R30" s="657">
        <v>0</v>
      </c>
      <c r="S30" s="657">
        <f t="shared" ref="S30" si="23">Q30-R30</f>
        <v>0</v>
      </c>
      <c r="T30" s="657">
        <v>0</v>
      </c>
      <c r="U30" s="664">
        <v>0</v>
      </c>
      <c r="V30" s="657">
        <f t="shared" ref="V30" si="24">T30-U30</f>
        <v>0</v>
      </c>
      <c r="W30" s="661"/>
      <c r="X30" s="665">
        <v>0</v>
      </c>
      <c r="Y30" s="657">
        <v>0</v>
      </c>
      <c r="Z30" s="657">
        <v>0</v>
      </c>
      <c r="AA30" s="667"/>
      <c r="AB30" s="657">
        <f t="shared" ref="AB30" si="25">SUM(Z30,V30,S30,P30,M30,J30,I30)</f>
        <v>550.52</v>
      </c>
      <c r="AF30" s="742"/>
      <c r="AG30" s="743"/>
      <c r="AH30" s="740"/>
      <c r="AI30" s="744"/>
    </row>
    <row r="31" spans="1:35" s="370" customFormat="1" ht="30.75" customHeight="1">
      <c r="A31" s="668" t="s">
        <v>518</v>
      </c>
      <c r="B31" s="653" t="s">
        <v>545</v>
      </c>
      <c r="C31" s="668" t="s">
        <v>575</v>
      </c>
      <c r="D31" s="689" t="s">
        <v>576</v>
      </c>
      <c r="E31" s="654">
        <v>3</v>
      </c>
      <c r="F31" s="655">
        <v>517420</v>
      </c>
      <c r="G31" s="749" t="s">
        <v>872</v>
      </c>
      <c r="H31" s="664">
        <v>0</v>
      </c>
      <c r="I31" s="657">
        <v>129.02000000000001</v>
      </c>
      <c r="J31" s="657">
        <v>0</v>
      </c>
      <c r="K31" s="657">
        <v>291.08999999999997</v>
      </c>
      <c r="L31" s="657">
        <v>1</v>
      </c>
      <c r="M31" s="657">
        <f t="shared" si="0"/>
        <v>290.08999999999997</v>
      </c>
      <c r="N31" s="665">
        <v>0</v>
      </c>
      <c r="O31" s="657">
        <v>0</v>
      </c>
      <c r="P31" s="666">
        <f t="shared" si="1"/>
        <v>0</v>
      </c>
      <c r="Q31" s="657">
        <v>0</v>
      </c>
      <c r="R31" s="657">
        <v>0</v>
      </c>
      <c r="S31" s="657">
        <f t="shared" si="16"/>
        <v>0</v>
      </c>
      <c r="T31" s="657">
        <v>0</v>
      </c>
      <c r="U31" s="664">
        <v>0</v>
      </c>
      <c r="V31" s="657">
        <f t="shared" si="3"/>
        <v>0</v>
      </c>
      <c r="W31" s="657"/>
      <c r="X31" s="665">
        <v>0</v>
      </c>
      <c r="Y31" s="657">
        <v>0</v>
      </c>
      <c r="Z31" s="657">
        <v>0</v>
      </c>
      <c r="AA31" s="667"/>
      <c r="AB31" s="657">
        <f t="shared" si="17"/>
        <v>419.11</v>
      </c>
      <c r="AF31" s="742"/>
      <c r="AG31" s="743"/>
      <c r="AH31" s="740"/>
      <c r="AI31" s="744"/>
    </row>
    <row r="32" spans="1:35" s="370" customFormat="1" ht="30.75" customHeight="1">
      <c r="A32" s="668" t="s">
        <v>518</v>
      </c>
      <c r="B32" s="653" t="s">
        <v>545</v>
      </c>
      <c r="C32" s="668" t="s">
        <v>746</v>
      </c>
      <c r="D32" s="689" t="s">
        <v>747</v>
      </c>
      <c r="E32" s="654">
        <v>2</v>
      </c>
      <c r="F32" s="663">
        <v>223505</v>
      </c>
      <c r="G32" s="749" t="s">
        <v>872</v>
      </c>
      <c r="H32" s="664">
        <v>0</v>
      </c>
      <c r="I32" s="657">
        <v>338</v>
      </c>
      <c r="J32" s="657">
        <v>0</v>
      </c>
      <c r="K32" s="657">
        <v>291.08999999999997</v>
      </c>
      <c r="L32" s="657">
        <v>1</v>
      </c>
      <c r="M32" s="657">
        <f t="shared" si="0"/>
        <v>290.08999999999997</v>
      </c>
      <c r="N32" s="665">
        <v>0</v>
      </c>
      <c r="O32" s="657">
        <v>0</v>
      </c>
      <c r="P32" s="666">
        <f t="shared" si="1"/>
        <v>0</v>
      </c>
      <c r="Q32" s="657">
        <v>0</v>
      </c>
      <c r="R32" s="657">
        <v>0</v>
      </c>
      <c r="S32" s="657">
        <f t="shared" si="16"/>
        <v>0</v>
      </c>
      <c r="T32" s="657">
        <v>0</v>
      </c>
      <c r="U32" s="664">
        <v>0</v>
      </c>
      <c r="V32" s="657">
        <f t="shared" si="3"/>
        <v>0</v>
      </c>
      <c r="W32" s="657"/>
      <c r="X32" s="665">
        <v>0</v>
      </c>
      <c r="Y32" s="657">
        <v>0</v>
      </c>
      <c r="Z32" s="657">
        <v>0</v>
      </c>
      <c r="AA32" s="667"/>
      <c r="AB32" s="657">
        <f t="shared" si="17"/>
        <v>628.08999999999992</v>
      </c>
    </row>
    <row r="33" spans="1:28" s="370" customFormat="1" ht="30.75" customHeight="1">
      <c r="A33" s="668" t="s">
        <v>518</v>
      </c>
      <c r="B33" s="653" t="s">
        <v>545</v>
      </c>
      <c r="C33" s="668" t="s">
        <v>711</v>
      </c>
      <c r="D33" s="689" t="s">
        <v>712</v>
      </c>
      <c r="E33" s="654">
        <v>3</v>
      </c>
      <c r="F33" s="663">
        <v>513425</v>
      </c>
      <c r="G33" s="749" t="s">
        <v>872</v>
      </c>
      <c r="H33" s="664">
        <v>0</v>
      </c>
      <c r="I33" s="657">
        <v>152.49</v>
      </c>
      <c r="J33" s="657">
        <v>0</v>
      </c>
      <c r="K33" s="657">
        <v>291.08999999999997</v>
      </c>
      <c r="L33" s="657">
        <v>1</v>
      </c>
      <c r="M33" s="657">
        <f t="shared" si="0"/>
        <v>290.08999999999997</v>
      </c>
      <c r="N33" s="665">
        <v>0</v>
      </c>
      <c r="O33" s="657">
        <v>0</v>
      </c>
      <c r="P33" s="666">
        <f t="shared" si="1"/>
        <v>0</v>
      </c>
      <c r="Q33" s="657">
        <v>126.13</v>
      </c>
      <c r="R33" s="657">
        <v>82.65</v>
      </c>
      <c r="S33" s="657">
        <f t="shared" si="16"/>
        <v>43.47999999999999</v>
      </c>
      <c r="T33" s="657">
        <v>0</v>
      </c>
      <c r="U33" s="664">
        <v>0</v>
      </c>
      <c r="V33" s="657">
        <f t="shared" si="3"/>
        <v>0</v>
      </c>
      <c r="W33" s="657"/>
      <c r="X33" s="665">
        <v>0</v>
      </c>
      <c r="Y33" s="657">
        <v>0</v>
      </c>
      <c r="Z33" s="657">
        <v>0</v>
      </c>
      <c r="AA33" s="667"/>
      <c r="AB33" s="657">
        <f t="shared" si="17"/>
        <v>486.05999999999995</v>
      </c>
    </row>
    <row r="34" spans="1:28" s="370" customFormat="1" ht="30.75" customHeight="1">
      <c r="A34" s="668" t="s">
        <v>518</v>
      </c>
      <c r="B34" s="653" t="s">
        <v>545</v>
      </c>
      <c r="C34" s="668" t="s">
        <v>577</v>
      </c>
      <c r="D34" s="690" t="s">
        <v>578</v>
      </c>
      <c r="E34" s="654">
        <v>2</v>
      </c>
      <c r="F34" s="663">
        <v>223505</v>
      </c>
      <c r="G34" s="749" t="s">
        <v>872</v>
      </c>
      <c r="H34" s="664">
        <v>0</v>
      </c>
      <c r="I34" s="657">
        <v>354.94</v>
      </c>
      <c r="J34" s="657">
        <v>0</v>
      </c>
      <c r="K34" s="657">
        <v>291.08999999999997</v>
      </c>
      <c r="L34" s="657">
        <v>1</v>
      </c>
      <c r="M34" s="657">
        <f t="shared" si="0"/>
        <v>290.08999999999997</v>
      </c>
      <c r="N34" s="665">
        <v>0</v>
      </c>
      <c r="O34" s="657">
        <v>0</v>
      </c>
      <c r="P34" s="666">
        <f t="shared" si="1"/>
        <v>0</v>
      </c>
      <c r="Q34" s="657">
        <v>0</v>
      </c>
      <c r="R34" s="657">
        <v>0</v>
      </c>
      <c r="S34" s="657">
        <f t="shared" si="16"/>
        <v>0</v>
      </c>
      <c r="T34" s="657">
        <v>0</v>
      </c>
      <c r="U34" s="664">
        <v>0</v>
      </c>
      <c r="V34" s="657">
        <f t="shared" si="3"/>
        <v>0</v>
      </c>
      <c r="W34" s="661"/>
      <c r="X34" s="665">
        <v>0</v>
      </c>
      <c r="Y34" s="657">
        <v>0</v>
      </c>
      <c r="Z34" s="657">
        <v>0</v>
      </c>
      <c r="AA34" s="667"/>
      <c r="AB34" s="657">
        <f t="shared" si="17"/>
        <v>645.03</v>
      </c>
    </row>
    <row r="35" spans="1:28" s="370" customFormat="1" ht="30.75" customHeight="1">
      <c r="A35" s="668" t="s">
        <v>518</v>
      </c>
      <c r="B35" s="653" t="s">
        <v>545</v>
      </c>
      <c r="C35" s="668" t="s">
        <v>579</v>
      </c>
      <c r="D35" s="689" t="s">
        <v>580</v>
      </c>
      <c r="E35" s="654">
        <v>3</v>
      </c>
      <c r="F35" s="663">
        <v>131205</v>
      </c>
      <c r="G35" s="749" t="s">
        <v>872</v>
      </c>
      <c r="H35" s="664">
        <v>0</v>
      </c>
      <c r="I35" s="657">
        <v>0</v>
      </c>
      <c r="J35" s="657">
        <v>9395.3799999999992</v>
      </c>
      <c r="K35" s="657">
        <v>0</v>
      </c>
      <c r="L35" s="657">
        <v>0</v>
      </c>
      <c r="M35" s="657">
        <f t="shared" si="0"/>
        <v>0</v>
      </c>
      <c r="N35" s="665">
        <v>0</v>
      </c>
      <c r="O35" s="657">
        <v>0</v>
      </c>
      <c r="P35" s="666">
        <f t="shared" si="1"/>
        <v>0</v>
      </c>
      <c r="Q35" s="657">
        <v>0</v>
      </c>
      <c r="R35" s="657">
        <v>0</v>
      </c>
      <c r="S35" s="657">
        <f t="shared" si="16"/>
        <v>0</v>
      </c>
      <c r="T35" s="657">
        <v>0</v>
      </c>
      <c r="U35" s="664">
        <v>0</v>
      </c>
      <c r="V35" s="657">
        <f t="shared" si="3"/>
        <v>0</v>
      </c>
      <c r="W35" s="661"/>
      <c r="X35" s="665">
        <v>0</v>
      </c>
      <c r="Y35" s="657">
        <v>0</v>
      </c>
      <c r="Z35" s="657">
        <v>0</v>
      </c>
      <c r="AA35" s="667"/>
      <c r="AB35" s="657">
        <f t="shared" si="17"/>
        <v>9395.3799999999992</v>
      </c>
    </row>
    <row r="36" spans="1:28" s="370" customFormat="1" ht="30.75" customHeight="1">
      <c r="A36" s="668" t="s">
        <v>518</v>
      </c>
      <c r="B36" s="653" t="s">
        <v>545</v>
      </c>
      <c r="C36" s="668" t="s">
        <v>581</v>
      </c>
      <c r="D36" s="689" t="s">
        <v>582</v>
      </c>
      <c r="E36" s="654">
        <v>2</v>
      </c>
      <c r="F36" s="655">
        <v>322205</v>
      </c>
      <c r="G36" s="749" t="s">
        <v>872</v>
      </c>
      <c r="H36" s="664">
        <v>0</v>
      </c>
      <c r="I36" s="657">
        <v>139</v>
      </c>
      <c r="J36" s="657">
        <v>0</v>
      </c>
      <c r="K36" s="657">
        <v>291.08999999999997</v>
      </c>
      <c r="L36" s="657">
        <v>1</v>
      </c>
      <c r="M36" s="657">
        <f t="shared" si="0"/>
        <v>290.08999999999997</v>
      </c>
      <c r="N36" s="665">
        <v>0</v>
      </c>
      <c r="O36" s="657">
        <v>0</v>
      </c>
      <c r="P36" s="666">
        <v>0</v>
      </c>
      <c r="Q36" s="657">
        <v>168.18</v>
      </c>
      <c r="R36" s="657">
        <v>84.72</v>
      </c>
      <c r="S36" s="657">
        <v>84.72</v>
      </c>
      <c r="T36" s="657">
        <v>0</v>
      </c>
      <c r="U36" s="664">
        <v>0</v>
      </c>
      <c r="V36" s="657">
        <f t="shared" si="3"/>
        <v>0</v>
      </c>
      <c r="W36" s="661"/>
      <c r="X36" s="665">
        <v>0</v>
      </c>
      <c r="Y36" s="657">
        <v>0</v>
      </c>
      <c r="Z36" s="657">
        <v>0</v>
      </c>
      <c r="AA36" s="667"/>
      <c r="AB36" s="657">
        <f t="shared" si="17"/>
        <v>513.80999999999995</v>
      </c>
    </row>
    <row r="37" spans="1:28" s="370" customFormat="1" ht="30.75" customHeight="1">
      <c r="A37" s="668" t="s">
        <v>518</v>
      </c>
      <c r="B37" s="653" t="s">
        <v>545</v>
      </c>
      <c r="C37" s="702" t="s">
        <v>822</v>
      </c>
      <c r="D37" s="703" t="s">
        <v>823</v>
      </c>
      <c r="E37" s="654">
        <v>3</v>
      </c>
      <c r="F37" s="655">
        <v>411010</v>
      </c>
      <c r="G37" s="749" t="s">
        <v>872</v>
      </c>
      <c r="H37" s="664">
        <v>0</v>
      </c>
      <c r="I37" s="657">
        <v>159.94</v>
      </c>
      <c r="J37" s="657">
        <v>0</v>
      </c>
      <c r="K37" s="657">
        <v>291.08999999999997</v>
      </c>
      <c r="L37" s="657">
        <v>1</v>
      </c>
      <c r="M37" s="657">
        <f t="shared" si="0"/>
        <v>290.08999999999997</v>
      </c>
      <c r="N37" s="665">
        <v>0</v>
      </c>
      <c r="O37" s="657">
        <v>0</v>
      </c>
      <c r="P37" s="666">
        <v>0</v>
      </c>
      <c r="Q37" s="657">
        <v>386.81</v>
      </c>
      <c r="R37" s="657">
        <v>85.5</v>
      </c>
      <c r="S37" s="657">
        <f>Q37-R37</f>
        <v>301.31</v>
      </c>
      <c r="T37" s="657">
        <v>0</v>
      </c>
      <c r="U37" s="664">
        <v>0</v>
      </c>
      <c r="V37" s="657">
        <f t="shared" ref="V37" si="26">T37-U37</f>
        <v>0</v>
      </c>
      <c r="W37" s="661"/>
      <c r="X37" s="665">
        <v>0</v>
      </c>
      <c r="Y37" s="657">
        <v>0</v>
      </c>
      <c r="Z37" s="657">
        <v>0</v>
      </c>
      <c r="AA37" s="667"/>
      <c r="AB37" s="657">
        <f t="shared" si="17"/>
        <v>751.33999999999992</v>
      </c>
    </row>
    <row r="38" spans="1:28" s="370" customFormat="1" ht="30.75" customHeight="1">
      <c r="A38" s="668" t="s">
        <v>518</v>
      </c>
      <c r="B38" s="653" t="s">
        <v>545</v>
      </c>
      <c r="C38" s="668" t="s">
        <v>774</v>
      </c>
      <c r="D38" s="689" t="s">
        <v>775</v>
      </c>
      <c r="E38" s="654">
        <v>3</v>
      </c>
      <c r="F38" s="655">
        <v>223505</v>
      </c>
      <c r="G38" s="749" t="s">
        <v>872</v>
      </c>
      <c r="H38" s="664">
        <v>0</v>
      </c>
      <c r="I38" s="657">
        <v>256.29000000000002</v>
      </c>
      <c r="J38" s="657">
        <v>0</v>
      </c>
      <c r="K38" s="657">
        <v>291.08999999999997</v>
      </c>
      <c r="L38" s="657">
        <v>1</v>
      </c>
      <c r="M38" s="657">
        <f t="shared" si="0"/>
        <v>290.08999999999997</v>
      </c>
      <c r="N38" s="665">
        <v>0</v>
      </c>
      <c r="O38" s="657">
        <v>0</v>
      </c>
      <c r="P38" s="666">
        <v>0</v>
      </c>
      <c r="Q38" s="657">
        <v>0</v>
      </c>
      <c r="R38" s="657">
        <v>0</v>
      </c>
      <c r="S38" s="657">
        <f t="shared" ref="S38" si="27">Q38-R38</f>
        <v>0</v>
      </c>
      <c r="T38" s="657">
        <v>0</v>
      </c>
      <c r="U38" s="664">
        <v>0</v>
      </c>
      <c r="V38" s="657">
        <f t="shared" si="3"/>
        <v>0</v>
      </c>
      <c r="W38" s="661"/>
      <c r="X38" s="665">
        <v>0</v>
      </c>
      <c r="Y38" s="657">
        <v>0</v>
      </c>
      <c r="Z38" s="657">
        <v>0</v>
      </c>
      <c r="AA38" s="667"/>
      <c r="AB38" s="657">
        <f t="shared" ref="AB38" si="28">SUM(Z38,V38,S38,P38,M38,J38,I38)</f>
        <v>546.38</v>
      </c>
    </row>
    <row r="39" spans="1:28" s="370" customFormat="1" ht="30.75" customHeight="1">
      <c r="A39" s="668" t="s">
        <v>518</v>
      </c>
      <c r="B39" s="653" t="s">
        <v>545</v>
      </c>
      <c r="C39" s="668" t="s">
        <v>583</v>
      </c>
      <c r="D39" s="689" t="s">
        <v>584</v>
      </c>
      <c r="E39" s="654">
        <v>3</v>
      </c>
      <c r="F39" s="663">
        <v>514320</v>
      </c>
      <c r="G39" s="749" t="s">
        <v>872</v>
      </c>
      <c r="H39" s="664">
        <v>0</v>
      </c>
      <c r="I39" s="657">
        <v>147.63</v>
      </c>
      <c r="J39" s="657">
        <v>0</v>
      </c>
      <c r="K39" s="657">
        <v>291.08999999999997</v>
      </c>
      <c r="L39" s="657">
        <v>1</v>
      </c>
      <c r="M39" s="657">
        <f t="shared" si="0"/>
        <v>290.08999999999997</v>
      </c>
      <c r="N39" s="665">
        <v>0</v>
      </c>
      <c r="O39" s="657">
        <v>0</v>
      </c>
      <c r="P39" s="666">
        <v>0</v>
      </c>
      <c r="Q39" s="657">
        <v>126.13</v>
      </c>
      <c r="R39" s="657">
        <v>85.5</v>
      </c>
      <c r="S39" s="657">
        <f t="shared" si="16"/>
        <v>40.629999999999995</v>
      </c>
      <c r="T39" s="657">
        <v>0</v>
      </c>
      <c r="U39" s="664">
        <v>0</v>
      </c>
      <c r="V39" s="657">
        <f t="shared" si="3"/>
        <v>0</v>
      </c>
      <c r="W39" s="661"/>
      <c r="X39" s="665">
        <v>0</v>
      </c>
      <c r="Y39" s="657">
        <v>0</v>
      </c>
      <c r="Z39" s="657">
        <v>0</v>
      </c>
      <c r="AA39" s="667"/>
      <c r="AB39" s="657">
        <f t="shared" si="17"/>
        <v>478.34999999999997</v>
      </c>
    </row>
    <row r="40" spans="1:28" s="370" customFormat="1" ht="30.75" customHeight="1">
      <c r="A40" s="668" t="s">
        <v>518</v>
      </c>
      <c r="B40" s="653" t="s">
        <v>545</v>
      </c>
      <c r="C40" s="668" t="s">
        <v>658</v>
      </c>
      <c r="D40" s="691" t="s">
        <v>657</v>
      </c>
      <c r="E40" s="654">
        <v>3</v>
      </c>
      <c r="F40" s="655">
        <v>521130</v>
      </c>
      <c r="G40" s="749" t="s">
        <v>872</v>
      </c>
      <c r="H40" s="664">
        <v>0</v>
      </c>
      <c r="I40" s="657">
        <v>129.94</v>
      </c>
      <c r="J40" s="657">
        <v>0</v>
      </c>
      <c r="K40" s="657">
        <v>291.08999999999997</v>
      </c>
      <c r="L40" s="657">
        <v>1</v>
      </c>
      <c r="M40" s="657">
        <f t="shared" si="0"/>
        <v>290.08999999999997</v>
      </c>
      <c r="N40" s="665">
        <v>0</v>
      </c>
      <c r="O40" s="657">
        <v>0</v>
      </c>
      <c r="P40" s="666">
        <v>0</v>
      </c>
      <c r="Q40" s="657">
        <v>134.54</v>
      </c>
      <c r="R40" s="657">
        <v>85.5</v>
      </c>
      <c r="S40" s="657">
        <f t="shared" si="16"/>
        <v>49.039999999999992</v>
      </c>
      <c r="T40" s="657">
        <v>0</v>
      </c>
      <c r="U40" s="664">
        <v>0</v>
      </c>
      <c r="V40" s="657">
        <f t="shared" si="3"/>
        <v>0</v>
      </c>
      <c r="W40" s="661"/>
      <c r="X40" s="665">
        <v>0</v>
      </c>
      <c r="Y40" s="657">
        <v>0</v>
      </c>
      <c r="Z40" s="657">
        <v>0</v>
      </c>
      <c r="AA40" s="667"/>
      <c r="AB40" s="657">
        <f t="shared" si="17"/>
        <v>469.07</v>
      </c>
    </row>
    <row r="41" spans="1:28" s="370" customFormat="1" ht="30.75" customHeight="1">
      <c r="A41" s="668" t="s">
        <v>518</v>
      </c>
      <c r="B41" s="653" t="s">
        <v>545</v>
      </c>
      <c r="C41" s="702" t="s">
        <v>824</v>
      </c>
      <c r="D41" s="704" t="s">
        <v>826</v>
      </c>
      <c r="E41" s="654">
        <v>3</v>
      </c>
      <c r="F41" s="655">
        <v>223505</v>
      </c>
      <c r="G41" s="749" t="s">
        <v>872</v>
      </c>
      <c r="H41" s="664">
        <v>0</v>
      </c>
      <c r="I41" s="657">
        <v>243.03</v>
      </c>
      <c r="J41" s="657">
        <v>0</v>
      </c>
      <c r="K41" s="657">
        <v>291.08</v>
      </c>
      <c r="L41" s="657">
        <v>1</v>
      </c>
      <c r="M41" s="657">
        <f t="shared" si="0"/>
        <v>290.08</v>
      </c>
      <c r="N41" s="665">
        <v>0</v>
      </c>
      <c r="O41" s="657">
        <v>0</v>
      </c>
      <c r="P41" s="666">
        <v>0</v>
      </c>
      <c r="Q41" s="657">
        <v>0</v>
      </c>
      <c r="R41" s="657">
        <v>0</v>
      </c>
      <c r="S41" s="657">
        <f t="shared" ref="S41" si="29">Q41-R41</f>
        <v>0</v>
      </c>
      <c r="T41" s="657">
        <v>0</v>
      </c>
      <c r="U41" s="664">
        <v>0</v>
      </c>
      <c r="V41" s="657">
        <f t="shared" ref="V41" si="30">T41-U41</f>
        <v>0</v>
      </c>
      <c r="W41" s="661"/>
      <c r="X41" s="665">
        <v>0</v>
      </c>
      <c r="Y41" s="657">
        <v>0</v>
      </c>
      <c r="Z41" s="657">
        <v>0</v>
      </c>
      <c r="AA41" s="667"/>
      <c r="AB41" s="657">
        <f t="shared" ref="AB41" si="31">SUM(Z41,V41,S41,P41,M41,J41,I41)</f>
        <v>533.11</v>
      </c>
    </row>
    <row r="42" spans="1:28" s="370" customFormat="1" ht="30.75" customHeight="1">
      <c r="A42" s="668" t="s">
        <v>518</v>
      </c>
      <c r="B42" s="653" t="s">
        <v>545</v>
      </c>
      <c r="C42" s="668" t="s">
        <v>644</v>
      </c>
      <c r="D42" s="691" t="s">
        <v>643</v>
      </c>
      <c r="E42" s="654">
        <v>3</v>
      </c>
      <c r="F42" s="663">
        <v>422105</v>
      </c>
      <c r="G42" s="749" t="s">
        <v>872</v>
      </c>
      <c r="H42" s="664">
        <v>0</v>
      </c>
      <c r="I42" s="657">
        <v>128.99</v>
      </c>
      <c r="J42" s="657">
        <v>0</v>
      </c>
      <c r="K42" s="657">
        <v>291.08</v>
      </c>
      <c r="L42" s="657">
        <v>1</v>
      </c>
      <c r="M42" s="657">
        <f t="shared" si="0"/>
        <v>290.08</v>
      </c>
      <c r="N42" s="665">
        <v>0</v>
      </c>
      <c r="O42" s="657">
        <v>0</v>
      </c>
      <c r="P42" s="666">
        <f t="shared" ref="P42:P78" si="32">N42-O42</f>
        <v>0</v>
      </c>
      <c r="Q42" s="657">
        <v>0</v>
      </c>
      <c r="R42" s="657">
        <v>0</v>
      </c>
      <c r="S42" s="657">
        <f t="shared" si="16"/>
        <v>0</v>
      </c>
      <c r="T42" s="657">
        <v>0</v>
      </c>
      <c r="U42" s="664">
        <v>0</v>
      </c>
      <c r="V42" s="657">
        <f t="shared" si="3"/>
        <v>0</v>
      </c>
      <c r="W42" s="661"/>
      <c r="X42" s="665">
        <v>0</v>
      </c>
      <c r="Y42" s="657">
        <v>0</v>
      </c>
      <c r="Z42" s="657">
        <v>0</v>
      </c>
      <c r="AA42" s="667"/>
      <c r="AB42" s="657">
        <f t="shared" si="17"/>
        <v>419.07</v>
      </c>
    </row>
    <row r="43" spans="1:28" s="370" customFormat="1" ht="30.75" customHeight="1">
      <c r="A43" s="668" t="s">
        <v>518</v>
      </c>
      <c r="B43" s="653" t="s">
        <v>545</v>
      </c>
      <c r="C43" s="668" t="s">
        <v>585</v>
      </c>
      <c r="D43" s="689" t="s">
        <v>586</v>
      </c>
      <c r="E43" s="654">
        <v>2</v>
      </c>
      <c r="F43" s="663">
        <v>223505</v>
      </c>
      <c r="G43" s="749" t="s">
        <v>872</v>
      </c>
      <c r="H43" s="664">
        <v>0</v>
      </c>
      <c r="I43" s="657">
        <v>260.7</v>
      </c>
      <c r="J43" s="657">
        <v>0</v>
      </c>
      <c r="K43" s="657">
        <v>277.95999999999998</v>
      </c>
      <c r="L43" s="657">
        <v>1</v>
      </c>
      <c r="M43" s="657">
        <f t="shared" si="0"/>
        <v>276.95999999999998</v>
      </c>
      <c r="N43" s="665">
        <v>0</v>
      </c>
      <c r="O43" s="657">
        <v>0</v>
      </c>
      <c r="P43" s="666">
        <f t="shared" si="32"/>
        <v>0</v>
      </c>
      <c r="Q43" s="657">
        <v>0</v>
      </c>
      <c r="R43" s="657">
        <v>0</v>
      </c>
      <c r="S43" s="657">
        <f t="shared" si="16"/>
        <v>0</v>
      </c>
      <c r="T43" s="657">
        <v>0</v>
      </c>
      <c r="U43" s="664">
        <v>0</v>
      </c>
      <c r="V43" s="657">
        <f t="shared" si="3"/>
        <v>0</v>
      </c>
      <c r="W43" s="661"/>
      <c r="X43" s="665">
        <v>0</v>
      </c>
      <c r="Y43" s="657">
        <v>0</v>
      </c>
      <c r="Z43" s="657">
        <v>0</v>
      </c>
      <c r="AA43" s="667"/>
      <c r="AB43" s="657">
        <f t="shared" si="17"/>
        <v>537.66</v>
      </c>
    </row>
    <row r="44" spans="1:28" s="370" customFormat="1" ht="30.75" customHeight="1">
      <c r="A44" s="668" t="s">
        <v>518</v>
      </c>
      <c r="B44" s="653" t="s">
        <v>545</v>
      </c>
      <c r="C44" s="750" t="s">
        <v>875</v>
      </c>
      <c r="D44" s="751" t="s">
        <v>876</v>
      </c>
      <c r="E44" s="654">
        <v>2</v>
      </c>
      <c r="F44" s="663">
        <v>223505</v>
      </c>
      <c r="G44" s="749" t="s">
        <v>872</v>
      </c>
      <c r="H44" s="664">
        <v>0</v>
      </c>
      <c r="I44" s="657">
        <v>218.73</v>
      </c>
      <c r="J44" s="657">
        <v>0</v>
      </c>
      <c r="K44" s="657">
        <v>291.08</v>
      </c>
      <c r="L44" s="657">
        <v>1</v>
      </c>
      <c r="M44" s="657">
        <f t="shared" ref="M44" si="33">K44-L44</f>
        <v>290.08</v>
      </c>
      <c r="N44" s="665">
        <v>0</v>
      </c>
      <c r="O44" s="657">
        <v>0</v>
      </c>
      <c r="P44" s="666">
        <f t="shared" ref="P44" si="34">N44-O44</f>
        <v>0</v>
      </c>
      <c r="Q44" s="657">
        <v>0</v>
      </c>
      <c r="R44" s="657">
        <v>0</v>
      </c>
      <c r="S44" s="657">
        <f t="shared" ref="S44" si="35">Q44-R44</f>
        <v>0</v>
      </c>
      <c r="T44" s="657">
        <v>0</v>
      </c>
      <c r="U44" s="664">
        <v>0</v>
      </c>
      <c r="V44" s="657">
        <f t="shared" ref="V44" si="36">T44-U44</f>
        <v>0</v>
      </c>
      <c r="W44" s="661"/>
      <c r="X44" s="665">
        <v>0</v>
      </c>
      <c r="Y44" s="657">
        <v>0</v>
      </c>
      <c r="Z44" s="657">
        <v>0</v>
      </c>
      <c r="AA44" s="667"/>
      <c r="AB44" s="657">
        <f t="shared" ref="AB44" si="37">SUM(Z44,V44,S44,P44,M44,J44,I44)</f>
        <v>508.80999999999995</v>
      </c>
    </row>
    <row r="45" spans="1:28" s="370" customFormat="1" ht="30.75" customHeight="1">
      <c r="A45" s="668" t="s">
        <v>518</v>
      </c>
      <c r="B45" s="653" t="s">
        <v>545</v>
      </c>
      <c r="C45" s="668" t="s">
        <v>587</v>
      </c>
      <c r="D45" s="689" t="s">
        <v>588</v>
      </c>
      <c r="E45" s="654">
        <v>3</v>
      </c>
      <c r="F45" s="655">
        <v>782320</v>
      </c>
      <c r="G45" s="749" t="s">
        <v>872</v>
      </c>
      <c r="H45" s="664">
        <v>0</v>
      </c>
      <c r="I45" s="657">
        <v>177.18</v>
      </c>
      <c r="J45" s="657">
        <v>0</v>
      </c>
      <c r="K45" s="657">
        <v>291.08</v>
      </c>
      <c r="L45" s="657">
        <v>1</v>
      </c>
      <c r="M45" s="657">
        <f t="shared" si="0"/>
        <v>290.08</v>
      </c>
      <c r="N45" s="665">
        <v>0</v>
      </c>
      <c r="O45" s="657">
        <v>0</v>
      </c>
      <c r="P45" s="666">
        <f t="shared" si="32"/>
        <v>0</v>
      </c>
      <c r="Q45" s="657">
        <v>269.08</v>
      </c>
      <c r="R45" s="657">
        <v>101.56</v>
      </c>
      <c r="S45" s="657">
        <f t="shared" si="16"/>
        <v>167.51999999999998</v>
      </c>
      <c r="T45" s="657">
        <v>0</v>
      </c>
      <c r="U45" s="664">
        <v>0</v>
      </c>
      <c r="V45" s="657">
        <f t="shared" si="3"/>
        <v>0</v>
      </c>
      <c r="W45" s="661"/>
      <c r="X45" s="665">
        <v>0</v>
      </c>
      <c r="Y45" s="657">
        <v>0</v>
      </c>
      <c r="Z45" s="657">
        <v>0</v>
      </c>
      <c r="AA45" s="667"/>
      <c r="AB45" s="657">
        <f t="shared" si="17"/>
        <v>634.78</v>
      </c>
    </row>
    <row r="46" spans="1:28" s="370" customFormat="1" ht="30.75" customHeight="1">
      <c r="A46" s="668" t="s">
        <v>518</v>
      </c>
      <c r="B46" s="653" t="s">
        <v>545</v>
      </c>
      <c r="C46" s="668" t="s">
        <v>713</v>
      </c>
      <c r="D46" s="689" t="s">
        <v>714</v>
      </c>
      <c r="E46" s="654">
        <v>3</v>
      </c>
      <c r="F46" s="655">
        <v>517420</v>
      </c>
      <c r="G46" s="749" t="s">
        <v>872</v>
      </c>
      <c r="H46" s="664">
        <v>0</v>
      </c>
      <c r="I46" s="657">
        <v>130</v>
      </c>
      <c r="J46" s="657">
        <v>0</v>
      </c>
      <c r="K46" s="657">
        <v>291.08</v>
      </c>
      <c r="L46" s="657">
        <v>1</v>
      </c>
      <c r="M46" s="657">
        <f t="shared" si="0"/>
        <v>290.08</v>
      </c>
      <c r="N46" s="665">
        <v>0</v>
      </c>
      <c r="O46" s="657">
        <v>0</v>
      </c>
      <c r="P46" s="666">
        <f t="shared" si="32"/>
        <v>0</v>
      </c>
      <c r="Q46" s="657">
        <v>126.13</v>
      </c>
      <c r="R46" s="657">
        <v>85.5</v>
      </c>
      <c r="S46" s="657">
        <f t="shared" si="16"/>
        <v>40.629999999999995</v>
      </c>
      <c r="T46" s="657">
        <v>0</v>
      </c>
      <c r="U46" s="664">
        <v>0</v>
      </c>
      <c r="V46" s="657">
        <f t="shared" si="3"/>
        <v>0</v>
      </c>
      <c r="W46" s="661"/>
      <c r="X46" s="665">
        <v>0</v>
      </c>
      <c r="Y46" s="657">
        <v>0</v>
      </c>
      <c r="Z46" s="657">
        <v>0</v>
      </c>
      <c r="AA46" s="667"/>
      <c r="AB46" s="657">
        <f t="shared" si="17"/>
        <v>460.71</v>
      </c>
    </row>
    <row r="47" spans="1:28" s="370" customFormat="1" ht="30.75" customHeight="1">
      <c r="A47" s="668" t="s">
        <v>518</v>
      </c>
      <c r="B47" s="653" t="s">
        <v>545</v>
      </c>
      <c r="C47" s="668" t="s">
        <v>689</v>
      </c>
      <c r="D47" s="689" t="s">
        <v>690</v>
      </c>
      <c r="E47" s="654">
        <v>3</v>
      </c>
      <c r="F47" s="655">
        <v>782320</v>
      </c>
      <c r="G47" s="749" t="s">
        <v>872</v>
      </c>
      <c r="H47" s="664">
        <v>0</v>
      </c>
      <c r="I47" s="657">
        <v>158</v>
      </c>
      <c r="J47" s="657">
        <v>0</v>
      </c>
      <c r="K47" s="657">
        <v>291.08</v>
      </c>
      <c r="L47" s="657">
        <v>1</v>
      </c>
      <c r="M47" s="657">
        <v>0</v>
      </c>
      <c r="N47" s="665">
        <v>0</v>
      </c>
      <c r="O47" s="657">
        <v>0</v>
      </c>
      <c r="P47" s="666">
        <f t="shared" si="32"/>
        <v>0</v>
      </c>
      <c r="Q47" s="657">
        <v>0</v>
      </c>
      <c r="R47" s="657">
        <v>0</v>
      </c>
      <c r="S47" s="657">
        <f t="shared" si="16"/>
        <v>0</v>
      </c>
      <c r="T47" s="657">
        <v>0</v>
      </c>
      <c r="U47" s="664">
        <v>0</v>
      </c>
      <c r="V47" s="657">
        <f t="shared" si="3"/>
        <v>0</v>
      </c>
      <c r="W47" s="661"/>
      <c r="X47" s="665">
        <v>0</v>
      </c>
      <c r="Y47" s="657">
        <v>0</v>
      </c>
      <c r="Z47" s="657">
        <v>0</v>
      </c>
      <c r="AA47" s="667"/>
      <c r="AB47" s="657">
        <f t="shared" si="17"/>
        <v>158</v>
      </c>
    </row>
    <row r="48" spans="1:28" s="370" customFormat="1" ht="30.75" customHeight="1">
      <c r="A48" s="668" t="s">
        <v>518</v>
      </c>
      <c r="B48" s="653" t="s">
        <v>545</v>
      </c>
      <c r="C48" s="668" t="s">
        <v>761</v>
      </c>
      <c r="D48" s="689" t="s">
        <v>762</v>
      </c>
      <c r="E48" s="654">
        <v>3</v>
      </c>
      <c r="F48" s="663">
        <v>252405</v>
      </c>
      <c r="G48" s="749" t="s">
        <v>872</v>
      </c>
      <c r="H48" s="664">
        <v>0</v>
      </c>
      <c r="I48" s="657">
        <v>219.06</v>
      </c>
      <c r="J48" s="657">
        <v>0</v>
      </c>
      <c r="K48" s="657">
        <v>291.08</v>
      </c>
      <c r="L48" s="657">
        <v>1</v>
      </c>
      <c r="M48" s="657">
        <f>K48-L48</f>
        <v>290.08</v>
      </c>
      <c r="N48" s="665">
        <v>0</v>
      </c>
      <c r="O48" s="657">
        <v>0</v>
      </c>
      <c r="P48" s="666">
        <f t="shared" si="32"/>
        <v>0</v>
      </c>
      <c r="Q48" s="657">
        <v>386.81</v>
      </c>
      <c r="R48" s="657">
        <v>155.88999999999999</v>
      </c>
      <c r="S48" s="657">
        <f t="shared" si="16"/>
        <v>230.92000000000002</v>
      </c>
      <c r="T48" s="657">
        <v>0</v>
      </c>
      <c r="U48" s="664">
        <v>0</v>
      </c>
      <c r="V48" s="657">
        <v>0</v>
      </c>
      <c r="W48" s="669"/>
      <c r="X48" s="665">
        <v>0</v>
      </c>
      <c r="Y48" s="657">
        <v>0</v>
      </c>
      <c r="Z48" s="657">
        <v>0</v>
      </c>
      <c r="AA48" s="667"/>
      <c r="AB48" s="657">
        <f t="shared" si="17"/>
        <v>740.06</v>
      </c>
    </row>
    <row r="49" spans="1:28" s="370" customFormat="1" ht="30.75" customHeight="1">
      <c r="A49" s="668" t="s">
        <v>518</v>
      </c>
      <c r="B49" s="653" t="s">
        <v>545</v>
      </c>
      <c r="C49" s="668" t="s">
        <v>589</v>
      </c>
      <c r="D49" s="689" t="s">
        <v>590</v>
      </c>
      <c r="E49" s="654">
        <v>3</v>
      </c>
      <c r="F49" s="663">
        <v>514320</v>
      </c>
      <c r="G49" s="749" t="s">
        <v>872</v>
      </c>
      <c r="H49" s="664">
        <v>0</v>
      </c>
      <c r="I49" s="657">
        <v>184.74</v>
      </c>
      <c r="J49" s="657">
        <v>0</v>
      </c>
      <c r="K49" s="657">
        <v>0</v>
      </c>
      <c r="L49" s="657">
        <v>0</v>
      </c>
      <c r="M49" s="657">
        <f t="shared" ref="M49:M78" si="38">K49-L49</f>
        <v>0</v>
      </c>
      <c r="N49" s="665">
        <v>0</v>
      </c>
      <c r="O49" s="657">
        <v>0</v>
      </c>
      <c r="P49" s="666">
        <f t="shared" si="32"/>
        <v>0</v>
      </c>
      <c r="Q49" s="657">
        <v>0</v>
      </c>
      <c r="R49" s="657">
        <v>0</v>
      </c>
      <c r="S49" s="657">
        <f t="shared" si="16"/>
        <v>0</v>
      </c>
      <c r="T49" s="657">
        <v>77.569999999999993</v>
      </c>
      <c r="U49" s="664">
        <v>0</v>
      </c>
      <c r="V49" s="657">
        <f t="shared" si="3"/>
        <v>77.569999999999993</v>
      </c>
      <c r="W49" s="669" t="s">
        <v>763</v>
      </c>
      <c r="X49" s="665">
        <v>0</v>
      </c>
      <c r="Y49" s="657">
        <v>0</v>
      </c>
      <c r="Z49" s="657">
        <v>0</v>
      </c>
      <c r="AA49" s="667"/>
      <c r="AB49" s="657">
        <f t="shared" si="17"/>
        <v>262.31</v>
      </c>
    </row>
    <row r="50" spans="1:28" s="370" customFormat="1" ht="30.75" customHeight="1">
      <c r="A50" s="668" t="s">
        <v>518</v>
      </c>
      <c r="B50" s="653" t="s">
        <v>545</v>
      </c>
      <c r="C50" s="728" t="s">
        <v>828</v>
      </c>
      <c r="D50" s="729" t="s">
        <v>829</v>
      </c>
      <c r="E50" s="654">
        <v>3</v>
      </c>
      <c r="F50" s="663">
        <v>514320</v>
      </c>
      <c r="G50" s="749" t="s">
        <v>872</v>
      </c>
      <c r="H50" s="664">
        <v>0</v>
      </c>
      <c r="I50" s="657">
        <v>157.35</v>
      </c>
      <c r="J50" s="657">
        <v>0</v>
      </c>
      <c r="K50" s="657">
        <v>291.08</v>
      </c>
      <c r="L50" s="657">
        <v>1</v>
      </c>
      <c r="M50" s="657">
        <f t="shared" ref="M50" si="39">K50-L50</f>
        <v>290.08</v>
      </c>
      <c r="N50" s="665">
        <v>0</v>
      </c>
      <c r="O50" s="657">
        <v>0</v>
      </c>
      <c r="P50" s="666">
        <f t="shared" ref="P50" si="40">N50-O50</f>
        <v>0</v>
      </c>
      <c r="Q50" s="657">
        <v>134.54</v>
      </c>
      <c r="R50" s="657">
        <v>85.5</v>
      </c>
      <c r="S50" s="657">
        <v>0</v>
      </c>
      <c r="T50" s="657">
        <v>155.13999999999999</v>
      </c>
      <c r="U50" s="664">
        <v>0</v>
      </c>
      <c r="V50" s="657">
        <f t="shared" ref="V50" si="41">T50-U50</f>
        <v>155.13999999999999</v>
      </c>
      <c r="W50" s="669" t="s">
        <v>763</v>
      </c>
      <c r="X50" s="665">
        <v>0</v>
      </c>
      <c r="Y50" s="657">
        <v>0</v>
      </c>
      <c r="Z50" s="657">
        <v>0</v>
      </c>
      <c r="AA50" s="667"/>
      <c r="AB50" s="657">
        <f t="shared" ref="AB50" si="42">SUM(Z50,V50,S50,P50,M50,J50,I50)</f>
        <v>602.56999999999994</v>
      </c>
    </row>
    <row r="51" spans="1:28" s="371" customFormat="1" ht="30.75" customHeight="1">
      <c r="A51" s="668" t="s">
        <v>518</v>
      </c>
      <c r="B51" s="653" t="s">
        <v>545</v>
      </c>
      <c r="C51" s="668" t="s">
        <v>591</v>
      </c>
      <c r="D51" s="689" t="s">
        <v>592</v>
      </c>
      <c r="E51" s="654">
        <v>2</v>
      </c>
      <c r="F51" s="663">
        <v>223505</v>
      </c>
      <c r="G51" s="749" t="s">
        <v>872</v>
      </c>
      <c r="H51" s="664">
        <v>0</v>
      </c>
      <c r="I51" s="657">
        <v>480.82</v>
      </c>
      <c r="J51" s="657">
        <v>0</v>
      </c>
      <c r="K51" s="657">
        <v>291.08</v>
      </c>
      <c r="L51" s="657">
        <v>1</v>
      </c>
      <c r="M51" s="657">
        <f t="shared" si="38"/>
        <v>290.08</v>
      </c>
      <c r="N51" s="665">
        <v>0</v>
      </c>
      <c r="O51" s="657">
        <v>0</v>
      </c>
      <c r="P51" s="666">
        <f t="shared" si="32"/>
        <v>0</v>
      </c>
      <c r="Q51" s="657">
        <v>0</v>
      </c>
      <c r="R51" s="657">
        <v>0</v>
      </c>
      <c r="S51" s="657">
        <f t="shared" si="16"/>
        <v>0</v>
      </c>
      <c r="T51" s="657">
        <v>0</v>
      </c>
      <c r="U51" s="664">
        <v>0</v>
      </c>
      <c r="V51" s="657">
        <f t="shared" si="3"/>
        <v>0</v>
      </c>
      <c r="W51" s="657"/>
      <c r="X51" s="665">
        <v>0</v>
      </c>
      <c r="Y51" s="657">
        <v>0</v>
      </c>
      <c r="Z51" s="657">
        <v>0</v>
      </c>
      <c r="AA51" s="667"/>
      <c r="AB51" s="657">
        <f t="shared" si="17"/>
        <v>770.9</v>
      </c>
    </row>
    <row r="52" spans="1:28" s="267" customFormat="1" ht="30.75" customHeight="1">
      <c r="A52" s="688" t="s">
        <v>518</v>
      </c>
      <c r="B52" s="672" t="s">
        <v>545</v>
      </c>
      <c r="C52" s="688" t="s">
        <v>715</v>
      </c>
      <c r="D52" s="692" t="s">
        <v>716</v>
      </c>
      <c r="E52" s="673">
        <v>2</v>
      </c>
      <c r="F52" s="674">
        <v>322205</v>
      </c>
      <c r="G52" s="749" t="s">
        <v>872</v>
      </c>
      <c r="H52" s="675">
        <v>0</v>
      </c>
      <c r="I52" s="676">
        <v>149.34</v>
      </c>
      <c r="J52" s="676">
        <v>0</v>
      </c>
      <c r="K52" s="657">
        <v>291.08</v>
      </c>
      <c r="L52" s="676">
        <v>1</v>
      </c>
      <c r="M52" s="676">
        <f t="shared" si="38"/>
        <v>290.08</v>
      </c>
      <c r="N52" s="677">
        <v>0</v>
      </c>
      <c r="O52" s="676">
        <v>0</v>
      </c>
      <c r="P52" s="678">
        <f t="shared" si="32"/>
        <v>0</v>
      </c>
      <c r="Q52" s="676">
        <v>0</v>
      </c>
      <c r="R52" s="676">
        <v>0</v>
      </c>
      <c r="S52" s="676">
        <f t="shared" si="16"/>
        <v>0</v>
      </c>
      <c r="T52" s="676">
        <v>0</v>
      </c>
      <c r="U52" s="675">
        <v>0</v>
      </c>
      <c r="V52" s="676">
        <f t="shared" si="3"/>
        <v>0</v>
      </c>
      <c r="W52" s="676"/>
      <c r="X52" s="677">
        <v>0</v>
      </c>
      <c r="Y52" s="676">
        <v>0</v>
      </c>
      <c r="Z52" s="676">
        <v>0</v>
      </c>
      <c r="AA52" s="679"/>
      <c r="AB52" s="676">
        <f t="shared" si="17"/>
        <v>439.41999999999996</v>
      </c>
    </row>
    <row r="53" spans="1:28" s="371" customFormat="1" ht="30.75" customHeight="1">
      <c r="A53" s="668" t="s">
        <v>518</v>
      </c>
      <c r="B53" s="653" t="s">
        <v>545</v>
      </c>
      <c r="C53" s="668" t="s">
        <v>593</v>
      </c>
      <c r="D53" s="689" t="s">
        <v>594</v>
      </c>
      <c r="E53" s="654">
        <v>2</v>
      </c>
      <c r="F53" s="663">
        <v>223505</v>
      </c>
      <c r="G53" s="749" t="s">
        <v>872</v>
      </c>
      <c r="H53" s="664">
        <v>0</v>
      </c>
      <c r="I53" s="657">
        <v>356.91</v>
      </c>
      <c r="J53" s="657">
        <v>0</v>
      </c>
      <c r="K53" s="657">
        <v>0</v>
      </c>
      <c r="L53" s="657">
        <v>0</v>
      </c>
      <c r="M53" s="657">
        <f t="shared" si="38"/>
        <v>0</v>
      </c>
      <c r="N53" s="665">
        <v>0</v>
      </c>
      <c r="O53" s="657">
        <v>0</v>
      </c>
      <c r="P53" s="666">
        <f t="shared" si="32"/>
        <v>0</v>
      </c>
      <c r="Q53" s="657">
        <v>0</v>
      </c>
      <c r="R53" s="657">
        <v>0</v>
      </c>
      <c r="S53" s="657">
        <f t="shared" si="16"/>
        <v>0</v>
      </c>
      <c r="T53" s="657"/>
      <c r="U53" s="664">
        <v>0</v>
      </c>
      <c r="V53" s="657">
        <f t="shared" ref="V53:V56" si="43">T53-U53</f>
        <v>0</v>
      </c>
      <c r="W53" s="669" t="s">
        <v>763</v>
      </c>
      <c r="X53" s="665">
        <v>0</v>
      </c>
      <c r="Y53" s="657">
        <v>0</v>
      </c>
      <c r="Z53" s="657">
        <v>0</v>
      </c>
      <c r="AA53" s="667"/>
      <c r="AB53" s="657">
        <f t="shared" si="17"/>
        <v>356.91</v>
      </c>
    </row>
    <row r="54" spans="1:28" s="371" customFormat="1" ht="30.75" customHeight="1">
      <c r="A54" s="668" t="s">
        <v>518</v>
      </c>
      <c r="B54" s="653" t="s">
        <v>545</v>
      </c>
      <c r="C54" s="668" t="s">
        <v>595</v>
      </c>
      <c r="D54" s="691" t="s">
        <v>596</v>
      </c>
      <c r="E54" s="654">
        <v>2</v>
      </c>
      <c r="F54" s="663">
        <v>223505</v>
      </c>
      <c r="G54" s="749" t="s">
        <v>872</v>
      </c>
      <c r="H54" s="664">
        <v>0</v>
      </c>
      <c r="I54" s="657">
        <v>278.37</v>
      </c>
      <c r="J54" s="657">
        <v>0</v>
      </c>
      <c r="K54" s="657">
        <v>291.08</v>
      </c>
      <c r="L54" s="657">
        <v>1</v>
      </c>
      <c r="M54" s="657">
        <f t="shared" si="38"/>
        <v>290.08</v>
      </c>
      <c r="N54" s="665">
        <v>0</v>
      </c>
      <c r="O54" s="657">
        <v>0</v>
      </c>
      <c r="P54" s="666">
        <f t="shared" si="32"/>
        <v>0</v>
      </c>
      <c r="Q54" s="657">
        <v>0</v>
      </c>
      <c r="R54" s="657">
        <v>0</v>
      </c>
      <c r="S54" s="657">
        <f t="shared" si="16"/>
        <v>0</v>
      </c>
      <c r="T54" s="657">
        <v>0</v>
      </c>
      <c r="U54" s="664">
        <v>0</v>
      </c>
      <c r="V54" s="657">
        <f t="shared" si="43"/>
        <v>0</v>
      </c>
      <c r="W54" s="661"/>
      <c r="X54" s="665">
        <v>0</v>
      </c>
      <c r="Y54" s="657">
        <v>0</v>
      </c>
      <c r="Z54" s="657">
        <v>0</v>
      </c>
      <c r="AA54" s="667"/>
      <c r="AB54" s="657">
        <f t="shared" si="17"/>
        <v>568.45000000000005</v>
      </c>
    </row>
    <row r="55" spans="1:28" s="371" customFormat="1" ht="30.75" customHeight="1">
      <c r="A55" s="668" t="s">
        <v>518</v>
      </c>
      <c r="B55" s="653" t="s">
        <v>545</v>
      </c>
      <c r="C55" s="668" t="s">
        <v>776</v>
      </c>
      <c r="D55" s="691" t="s">
        <v>777</v>
      </c>
      <c r="E55" s="654">
        <v>3</v>
      </c>
      <c r="F55" s="663">
        <v>317210</v>
      </c>
      <c r="G55" s="749" t="s">
        <v>872</v>
      </c>
      <c r="H55" s="664">
        <v>0</v>
      </c>
      <c r="I55" s="657">
        <v>131.58000000000001</v>
      </c>
      <c r="J55" s="657">
        <v>0</v>
      </c>
      <c r="K55" s="657">
        <v>291.08</v>
      </c>
      <c r="L55" s="657">
        <v>1</v>
      </c>
      <c r="M55" s="657">
        <f t="shared" ref="M55" si="44">K55-L55</f>
        <v>290.08</v>
      </c>
      <c r="N55" s="665">
        <v>0</v>
      </c>
      <c r="O55" s="657">
        <v>0</v>
      </c>
      <c r="P55" s="666">
        <f t="shared" ref="P55" si="45">N55-O55</f>
        <v>0</v>
      </c>
      <c r="Q55" s="657">
        <v>0</v>
      </c>
      <c r="R55" s="657">
        <v>0</v>
      </c>
      <c r="S55" s="657">
        <f t="shared" ref="S55" si="46">Q55-R55</f>
        <v>0</v>
      </c>
      <c r="T55" s="657">
        <v>0</v>
      </c>
      <c r="U55" s="664">
        <v>0</v>
      </c>
      <c r="V55" s="657">
        <f t="shared" ref="V55" si="47">T55-U55</f>
        <v>0</v>
      </c>
      <c r="W55" s="661"/>
      <c r="X55" s="665"/>
      <c r="Y55" s="657"/>
      <c r="Z55" s="657"/>
      <c r="AA55" s="667"/>
      <c r="AB55" s="657">
        <f t="shared" si="17"/>
        <v>421.65999999999997</v>
      </c>
    </row>
    <row r="56" spans="1:28" s="371" customFormat="1" ht="30.75" customHeight="1">
      <c r="A56" s="668" t="s">
        <v>518</v>
      </c>
      <c r="B56" s="653" t="s">
        <v>545</v>
      </c>
      <c r="C56" s="668" t="s">
        <v>597</v>
      </c>
      <c r="D56" s="689" t="s">
        <v>598</v>
      </c>
      <c r="E56" s="654">
        <v>2</v>
      </c>
      <c r="F56" s="663">
        <v>251605</v>
      </c>
      <c r="G56" s="749" t="s">
        <v>872</v>
      </c>
      <c r="H56" s="664">
        <v>0</v>
      </c>
      <c r="I56" s="657">
        <v>229.32</v>
      </c>
      <c r="J56" s="657">
        <v>0</v>
      </c>
      <c r="K56" s="657">
        <v>291.08</v>
      </c>
      <c r="L56" s="657">
        <v>1</v>
      </c>
      <c r="M56" s="657">
        <f t="shared" si="38"/>
        <v>290.08</v>
      </c>
      <c r="N56" s="665">
        <v>0</v>
      </c>
      <c r="O56" s="657">
        <v>0</v>
      </c>
      <c r="P56" s="666">
        <f t="shared" si="32"/>
        <v>0</v>
      </c>
      <c r="Q56" s="657">
        <v>0</v>
      </c>
      <c r="R56" s="657">
        <v>0</v>
      </c>
      <c r="S56" s="657">
        <f t="shared" ref="S56:S78" si="48">Q56-R56</f>
        <v>0</v>
      </c>
      <c r="T56" s="657">
        <v>0</v>
      </c>
      <c r="U56" s="664">
        <v>0</v>
      </c>
      <c r="V56" s="657">
        <f t="shared" si="43"/>
        <v>0</v>
      </c>
      <c r="W56" s="661"/>
      <c r="X56" s="665">
        <v>0</v>
      </c>
      <c r="Y56" s="657">
        <v>0</v>
      </c>
      <c r="Z56" s="657">
        <v>0</v>
      </c>
      <c r="AA56" s="667"/>
      <c r="AB56" s="657">
        <f t="shared" ref="AB56:AB78" si="49">SUM(Z56,V56,S56,P56,M56,J56,I56)</f>
        <v>519.4</v>
      </c>
    </row>
    <row r="57" spans="1:28" s="371" customFormat="1" ht="30.75" customHeight="1">
      <c r="A57" s="668" t="s">
        <v>518</v>
      </c>
      <c r="B57" s="653" t="s">
        <v>545</v>
      </c>
      <c r="C57" s="668" t="s">
        <v>599</v>
      </c>
      <c r="D57" s="691" t="s">
        <v>600</v>
      </c>
      <c r="E57" s="654">
        <v>3</v>
      </c>
      <c r="F57" s="663">
        <v>517420</v>
      </c>
      <c r="G57" s="749" t="s">
        <v>872</v>
      </c>
      <c r="H57" s="664">
        <v>0</v>
      </c>
      <c r="I57" s="657">
        <v>115.04</v>
      </c>
      <c r="J57" s="657">
        <v>0</v>
      </c>
      <c r="K57" s="657">
        <v>291.08</v>
      </c>
      <c r="L57" s="657">
        <v>1</v>
      </c>
      <c r="M57" s="657">
        <f t="shared" si="38"/>
        <v>290.08</v>
      </c>
      <c r="N57" s="665">
        <v>0</v>
      </c>
      <c r="O57" s="657">
        <v>0</v>
      </c>
      <c r="P57" s="666">
        <f t="shared" si="32"/>
        <v>0</v>
      </c>
      <c r="Q57" s="657">
        <v>0</v>
      </c>
      <c r="R57" s="657">
        <v>0</v>
      </c>
      <c r="S57" s="657">
        <f t="shared" si="48"/>
        <v>0</v>
      </c>
      <c r="T57" s="657">
        <v>0</v>
      </c>
      <c r="U57" s="664">
        <v>0</v>
      </c>
      <c r="V57" s="657">
        <f t="shared" ref="V57:V78" si="50">T57-U57</f>
        <v>0</v>
      </c>
      <c r="W57" s="661"/>
      <c r="X57" s="665">
        <v>0</v>
      </c>
      <c r="Y57" s="657">
        <v>0</v>
      </c>
      <c r="Z57" s="657">
        <v>0</v>
      </c>
      <c r="AA57" s="667"/>
      <c r="AB57" s="657">
        <f t="shared" si="49"/>
        <v>405.12</v>
      </c>
    </row>
    <row r="58" spans="1:28" s="371" customFormat="1" ht="30.75" customHeight="1">
      <c r="A58" s="668" t="s">
        <v>518</v>
      </c>
      <c r="B58" s="653" t="s">
        <v>545</v>
      </c>
      <c r="C58" s="737" t="s">
        <v>847</v>
      </c>
      <c r="D58" s="738" t="s">
        <v>853</v>
      </c>
      <c r="E58" s="654">
        <v>3</v>
      </c>
      <c r="F58" s="655">
        <v>782320</v>
      </c>
      <c r="G58" s="749" t="s">
        <v>872</v>
      </c>
      <c r="H58" s="664">
        <v>0</v>
      </c>
      <c r="I58" s="657">
        <v>171.7</v>
      </c>
      <c r="J58" s="657">
        <v>0</v>
      </c>
      <c r="K58" s="657">
        <v>291.08</v>
      </c>
      <c r="L58" s="657">
        <v>1</v>
      </c>
      <c r="M58" s="657">
        <f t="shared" ref="M58" si="51">K58-L58</f>
        <v>290.08</v>
      </c>
      <c r="N58" s="665">
        <v>0</v>
      </c>
      <c r="O58" s="657">
        <v>0</v>
      </c>
      <c r="P58" s="666">
        <f t="shared" ref="P58" si="52">N58-O58</f>
        <v>0</v>
      </c>
      <c r="Q58" s="657">
        <v>0</v>
      </c>
      <c r="R58" s="657">
        <v>0</v>
      </c>
      <c r="S58" s="657">
        <f t="shared" ref="S58" si="53">Q58-R58</f>
        <v>0</v>
      </c>
      <c r="T58" s="657">
        <v>0</v>
      </c>
      <c r="U58" s="664">
        <v>0</v>
      </c>
      <c r="V58" s="657">
        <f t="shared" ref="V58" si="54">T58-U58</f>
        <v>0</v>
      </c>
      <c r="W58" s="661"/>
      <c r="X58" s="665">
        <v>0</v>
      </c>
      <c r="Y58" s="657">
        <v>0</v>
      </c>
      <c r="Z58" s="657">
        <v>0</v>
      </c>
      <c r="AA58" s="667"/>
      <c r="AB58" s="657">
        <f t="shared" ref="AB58" si="55">SUM(Z58,V58,S58,P58,M58,J58,I58)</f>
        <v>461.78</v>
      </c>
    </row>
    <row r="59" spans="1:28" s="371" customFormat="1" ht="30.75" customHeight="1">
      <c r="A59" s="668" t="s">
        <v>518</v>
      </c>
      <c r="B59" s="653" t="s">
        <v>545</v>
      </c>
      <c r="C59" s="668" t="s">
        <v>717</v>
      </c>
      <c r="D59" s="691" t="s">
        <v>718</v>
      </c>
      <c r="E59" s="654">
        <v>3</v>
      </c>
      <c r="F59" s="655">
        <v>411010</v>
      </c>
      <c r="G59" s="749" t="s">
        <v>872</v>
      </c>
      <c r="H59" s="664">
        <v>0</v>
      </c>
      <c r="I59" s="657">
        <v>115.04</v>
      </c>
      <c r="J59" s="657">
        <v>0</v>
      </c>
      <c r="K59" s="657">
        <v>291.08</v>
      </c>
      <c r="L59" s="657">
        <v>1</v>
      </c>
      <c r="M59" s="657">
        <f t="shared" si="38"/>
        <v>290.08</v>
      </c>
      <c r="N59" s="665">
        <v>0</v>
      </c>
      <c r="O59" s="657">
        <v>0</v>
      </c>
      <c r="P59" s="666">
        <f t="shared" si="32"/>
        <v>0</v>
      </c>
      <c r="Q59" s="657">
        <v>0</v>
      </c>
      <c r="R59" s="657">
        <v>0</v>
      </c>
      <c r="S59" s="657">
        <f t="shared" si="48"/>
        <v>0</v>
      </c>
      <c r="T59" s="657">
        <v>155.13999999999999</v>
      </c>
      <c r="U59" s="664">
        <v>0</v>
      </c>
      <c r="V59" s="657">
        <v>155.13999999999999</v>
      </c>
      <c r="W59" s="669" t="s">
        <v>763</v>
      </c>
      <c r="X59" s="665">
        <v>0</v>
      </c>
      <c r="Y59" s="657">
        <v>0</v>
      </c>
      <c r="Z59" s="657">
        <v>0</v>
      </c>
      <c r="AA59" s="667"/>
      <c r="AB59" s="657">
        <f t="shared" si="49"/>
        <v>560.26</v>
      </c>
    </row>
    <row r="60" spans="1:28" s="371" customFormat="1" ht="30.75" customHeight="1">
      <c r="A60" s="668" t="s">
        <v>518</v>
      </c>
      <c r="B60" s="653" t="s">
        <v>545</v>
      </c>
      <c r="C60" s="668" t="s">
        <v>601</v>
      </c>
      <c r="D60" s="689" t="s">
        <v>602</v>
      </c>
      <c r="E60" s="654">
        <v>3</v>
      </c>
      <c r="F60" s="655">
        <v>521130</v>
      </c>
      <c r="G60" s="749" t="s">
        <v>872</v>
      </c>
      <c r="H60" s="664">
        <v>0</v>
      </c>
      <c r="I60" s="657">
        <v>115.37</v>
      </c>
      <c r="J60" s="657">
        <v>0</v>
      </c>
      <c r="K60" s="657">
        <v>291.08</v>
      </c>
      <c r="L60" s="657">
        <v>1</v>
      </c>
      <c r="M60" s="657">
        <f t="shared" si="38"/>
        <v>290.08</v>
      </c>
      <c r="N60" s="665">
        <v>0</v>
      </c>
      <c r="O60" s="657">
        <v>0</v>
      </c>
      <c r="P60" s="666">
        <f t="shared" si="32"/>
        <v>0</v>
      </c>
      <c r="Q60" s="657">
        <v>269.08</v>
      </c>
      <c r="R60" s="657">
        <v>85.5</v>
      </c>
      <c r="S60" s="657">
        <f t="shared" si="48"/>
        <v>183.57999999999998</v>
      </c>
      <c r="T60" s="657">
        <v>0</v>
      </c>
      <c r="U60" s="664">
        <v>0</v>
      </c>
      <c r="V60" s="657">
        <f t="shared" si="50"/>
        <v>0</v>
      </c>
      <c r="W60" s="661"/>
      <c r="X60" s="665">
        <v>0</v>
      </c>
      <c r="Y60" s="657">
        <v>0</v>
      </c>
      <c r="Z60" s="657">
        <v>0</v>
      </c>
      <c r="AA60" s="667"/>
      <c r="AB60" s="657">
        <f t="shared" si="49"/>
        <v>589.03</v>
      </c>
    </row>
    <row r="61" spans="1:28" s="371" customFormat="1" ht="30.75" customHeight="1">
      <c r="A61" s="668" t="s">
        <v>518</v>
      </c>
      <c r="B61" s="653" t="s">
        <v>545</v>
      </c>
      <c r="C61" s="668" t="s">
        <v>603</v>
      </c>
      <c r="D61" s="689" t="s">
        <v>719</v>
      </c>
      <c r="E61" s="654">
        <v>2</v>
      </c>
      <c r="F61" s="655">
        <v>223505</v>
      </c>
      <c r="G61" s="749" t="s">
        <v>872</v>
      </c>
      <c r="H61" s="664">
        <v>0</v>
      </c>
      <c r="I61" s="657">
        <v>344.56</v>
      </c>
      <c r="J61" s="657">
        <v>0</v>
      </c>
      <c r="K61" s="657">
        <v>0</v>
      </c>
      <c r="L61" s="657">
        <v>0</v>
      </c>
      <c r="M61" s="657">
        <f t="shared" si="38"/>
        <v>0</v>
      </c>
      <c r="N61" s="665">
        <v>0</v>
      </c>
      <c r="O61" s="657">
        <v>0</v>
      </c>
      <c r="P61" s="666">
        <f t="shared" si="32"/>
        <v>0</v>
      </c>
      <c r="Q61" s="657">
        <v>0</v>
      </c>
      <c r="R61" s="657">
        <v>0</v>
      </c>
      <c r="S61" s="657">
        <f t="shared" si="48"/>
        <v>0</v>
      </c>
      <c r="T61" s="657">
        <v>0</v>
      </c>
      <c r="U61" s="664">
        <v>0</v>
      </c>
      <c r="V61" s="657">
        <f t="shared" si="50"/>
        <v>0</v>
      </c>
      <c r="W61" s="661"/>
      <c r="X61" s="665">
        <v>0</v>
      </c>
      <c r="Y61" s="657">
        <v>0</v>
      </c>
      <c r="Z61" s="657">
        <v>0</v>
      </c>
      <c r="AA61" s="667"/>
      <c r="AB61" s="657">
        <f t="shared" si="49"/>
        <v>344.56</v>
      </c>
    </row>
    <row r="62" spans="1:28" s="371" customFormat="1" ht="30.75" customHeight="1">
      <c r="A62" s="668" t="s">
        <v>518</v>
      </c>
      <c r="B62" s="653" t="s">
        <v>545</v>
      </c>
      <c r="C62" s="737" t="s">
        <v>849</v>
      </c>
      <c r="D62" s="739" t="s">
        <v>850</v>
      </c>
      <c r="E62" s="654">
        <v>3</v>
      </c>
      <c r="F62" s="655">
        <v>521130</v>
      </c>
      <c r="G62" s="749" t="s">
        <v>872</v>
      </c>
      <c r="H62" s="664">
        <v>0</v>
      </c>
      <c r="I62" s="657">
        <v>116.12</v>
      </c>
      <c r="J62" s="657">
        <v>0</v>
      </c>
      <c r="K62" s="657">
        <v>291.08</v>
      </c>
      <c r="L62" s="657">
        <v>1</v>
      </c>
      <c r="M62" s="657">
        <f t="shared" ref="M62" si="56">K62-L62</f>
        <v>290.08</v>
      </c>
      <c r="N62" s="665">
        <v>0</v>
      </c>
      <c r="O62" s="657">
        <v>0</v>
      </c>
      <c r="P62" s="666">
        <f t="shared" ref="P62" si="57">N62-O62</f>
        <v>0</v>
      </c>
      <c r="Q62" s="657">
        <v>0</v>
      </c>
      <c r="R62" s="657">
        <v>0</v>
      </c>
      <c r="S62" s="657">
        <f t="shared" ref="S62" si="58">Q62-R62</f>
        <v>0</v>
      </c>
      <c r="T62" s="657">
        <v>0</v>
      </c>
      <c r="U62" s="664">
        <v>0</v>
      </c>
      <c r="V62" s="657">
        <f t="shared" ref="V62" si="59">T62-U62</f>
        <v>0</v>
      </c>
      <c r="W62" s="661"/>
      <c r="X62" s="665">
        <v>0</v>
      </c>
      <c r="Y62" s="657">
        <v>0</v>
      </c>
      <c r="Z62" s="657">
        <v>0</v>
      </c>
      <c r="AA62" s="667"/>
      <c r="AB62" s="657">
        <f t="shared" ref="AB62" si="60">SUM(Z62,V62,S62,P62,M62,J62,I62)</f>
        <v>406.2</v>
      </c>
    </row>
    <row r="63" spans="1:28" s="368" customFormat="1" ht="30.75" customHeight="1">
      <c r="A63" s="668" t="s">
        <v>518</v>
      </c>
      <c r="B63" s="653" t="s">
        <v>545</v>
      </c>
      <c r="C63" s="668" t="s">
        <v>604</v>
      </c>
      <c r="D63" s="689" t="s">
        <v>605</v>
      </c>
      <c r="E63" s="654">
        <v>3</v>
      </c>
      <c r="F63" s="663">
        <v>252545</v>
      </c>
      <c r="G63" s="749" t="s">
        <v>872</v>
      </c>
      <c r="H63" s="664">
        <v>0</v>
      </c>
      <c r="I63" s="657">
        <v>268.93</v>
      </c>
      <c r="J63" s="657">
        <v>0</v>
      </c>
      <c r="K63" s="657">
        <v>291.08</v>
      </c>
      <c r="L63" s="680">
        <v>1</v>
      </c>
      <c r="M63" s="657">
        <f t="shared" si="38"/>
        <v>290.08</v>
      </c>
      <c r="N63" s="665">
        <v>0</v>
      </c>
      <c r="O63" s="657">
        <v>0</v>
      </c>
      <c r="P63" s="666">
        <f t="shared" si="32"/>
        <v>0</v>
      </c>
      <c r="Q63" s="657">
        <v>0</v>
      </c>
      <c r="R63" s="657">
        <v>0</v>
      </c>
      <c r="S63" s="657">
        <f t="shared" si="48"/>
        <v>0</v>
      </c>
      <c r="T63" s="657">
        <v>77.569999999999993</v>
      </c>
      <c r="U63" s="664">
        <v>0</v>
      </c>
      <c r="V63" s="657">
        <f t="shared" si="50"/>
        <v>77.569999999999993</v>
      </c>
      <c r="W63" s="669" t="s">
        <v>763</v>
      </c>
      <c r="X63" s="665">
        <v>0</v>
      </c>
      <c r="Y63" s="657">
        <v>0</v>
      </c>
      <c r="Z63" s="657">
        <v>0</v>
      </c>
      <c r="AA63" s="667"/>
      <c r="AB63" s="657">
        <f t="shared" si="49"/>
        <v>636.57999999999993</v>
      </c>
    </row>
    <row r="64" spans="1:28" s="368" customFormat="1" ht="30.75" customHeight="1">
      <c r="A64" s="668" t="s">
        <v>518</v>
      </c>
      <c r="B64" s="653" t="s">
        <v>545</v>
      </c>
      <c r="C64" s="668" t="s">
        <v>606</v>
      </c>
      <c r="D64" s="689" t="s">
        <v>691</v>
      </c>
      <c r="E64" s="654">
        <v>3</v>
      </c>
      <c r="F64" s="655">
        <v>411010</v>
      </c>
      <c r="G64" s="749" t="s">
        <v>872</v>
      </c>
      <c r="H64" s="664">
        <v>0</v>
      </c>
      <c r="I64" s="657">
        <v>115.08</v>
      </c>
      <c r="J64" s="657">
        <v>0</v>
      </c>
      <c r="K64" s="657">
        <v>292.08</v>
      </c>
      <c r="L64" s="657">
        <v>1</v>
      </c>
      <c r="M64" s="657">
        <f t="shared" si="38"/>
        <v>291.08</v>
      </c>
      <c r="N64" s="665">
        <v>0</v>
      </c>
      <c r="O64" s="657">
        <v>0</v>
      </c>
      <c r="P64" s="666">
        <f t="shared" si="32"/>
        <v>0</v>
      </c>
      <c r="Q64" s="657">
        <v>0</v>
      </c>
      <c r="R64" s="657">
        <v>0</v>
      </c>
      <c r="S64" s="657">
        <f t="shared" si="48"/>
        <v>0</v>
      </c>
      <c r="T64" s="657">
        <v>0</v>
      </c>
      <c r="U64" s="664">
        <v>0</v>
      </c>
      <c r="V64" s="657">
        <f t="shared" si="50"/>
        <v>0</v>
      </c>
      <c r="W64" s="661"/>
      <c r="X64" s="665">
        <v>0</v>
      </c>
      <c r="Y64" s="657">
        <v>0</v>
      </c>
      <c r="Z64" s="657">
        <v>0</v>
      </c>
      <c r="AA64" s="667"/>
      <c r="AB64" s="657">
        <f t="shared" si="49"/>
        <v>406.15999999999997</v>
      </c>
    </row>
    <row r="65" spans="1:28" s="368" customFormat="1" ht="30.75" customHeight="1">
      <c r="A65" s="668" t="s">
        <v>518</v>
      </c>
      <c r="B65" s="653" t="s">
        <v>545</v>
      </c>
      <c r="C65" s="668" t="s">
        <v>607</v>
      </c>
      <c r="D65" s="689" t="s">
        <v>608</v>
      </c>
      <c r="E65" s="654">
        <v>3</v>
      </c>
      <c r="F65" s="663">
        <v>517420</v>
      </c>
      <c r="G65" s="749" t="s">
        <v>872</v>
      </c>
      <c r="H65" s="664">
        <v>0</v>
      </c>
      <c r="I65" s="657">
        <v>129.02000000000001</v>
      </c>
      <c r="J65" s="657">
        <v>0</v>
      </c>
      <c r="K65" s="657">
        <v>292.08</v>
      </c>
      <c r="L65" s="657">
        <v>1</v>
      </c>
      <c r="M65" s="657">
        <f t="shared" si="38"/>
        <v>291.08</v>
      </c>
      <c r="N65" s="665">
        <v>0</v>
      </c>
      <c r="O65" s="657">
        <v>0</v>
      </c>
      <c r="P65" s="666">
        <f t="shared" si="32"/>
        <v>0</v>
      </c>
      <c r="Q65" s="657">
        <v>0</v>
      </c>
      <c r="R65" s="657">
        <v>0</v>
      </c>
      <c r="S65" s="657">
        <f t="shared" si="48"/>
        <v>0</v>
      </c>
      <c r="T65" s="657">
        <v>0</v>
      </c>
      <c r="U65" s="664">
        <v>0</v>
      </c>
      <c r="V65" s="657">
        <f t="shared" si="50"/>
        <v>0</v>
      </c>
      <c r="W65" s="661"/>
      <c r="X65" s="665">
        <v>0</v>
      </c>
      <c r="Y65" s="657">
        <v>0</v>
      </c>
      <c r="Z65" s="657">
        <v>0</v>
      </c>
      <c r="AA65" s="667"/>
      <c r="AB65" s="657">
        <f t="shared" si="49"/>
        <v>420.1</v>
      </c>
    </row>
    <row r="66" spans="1:28" s="267" customFormat="1" ht="30.75" customHeight="1">
      <c r="A66" s="688" t="s">
        <v>518</v>
      </c>
      <c r="B66" s="672" t="s">
        <v>545</v>
      </c>
      <c r="C66" s="688" t="s">
        <v>609</v>
      </c>
      <c r="D66" s="692" t="s">
        <v>610</v>
      </c>
      <c r="E66" s="673">
        <v>2</v>
      </c>
      <c r="F66" s="674">
        <v>223505</v>
      </c>
      <c r="G66" s="749" t="s">
        <v>872</v>
      </c>
      <c r="H66" s="675">
        <v>0</v>
      </c>
      <c r="I66" s="676">
        <v>200.85</v>
      </c>
      <c r="J66" s="676">
        <v>0</v>
      </c>
      <c r="K66" s="657">
        <v>0</v>
      </c>
      <c r="L66" s="657">
        <v>0</v>
      </c>
      <c r="M66" s="676">
        <f t="shared" si="38"/>
        <v>0</v>
      </c>
      <c r="N66" s="677">
        <v>0</v>
      </c>
      <c r="O66" s="676">
        <v>0</v>
      </c>
      <c r="P66" s="678">
        <f t="shared" si="32"/>
        <v>0</v>
      </c>
      <c r="Q66" s="676">
        <v>0</v>
      </c>
      <c r="R66" s="676">
        <v>0</v>
      </c>
      <c r="S66" s="676">
        <f t="shared" si="48"/>
        <v>0</v>
      </c>
      <c r="T66" s="676">
        <v>0</v>
      </c>
      <c r="U66" s="675">
        <v>0</v>
      </c>
      <c r="V66" s="676">
        <f t="shared" si="50"/>
        <v>0</v>
      </c>
      <c r="W66" s="681"/>
      <c r="X66" s="677">
        <v>0</v>
      </c>
      <c r="Y66" s="676">
        <v>0</v>
      </c>
      <c r="Z66" s="676">
        <v>0</v>
      </c>
      <c r="AA66" s="679"/>
      <c r="AB66" s="676">
        <f t="shared" si="49"/>
        <v>200.85</v>
      </c>
    </row>
    <row r="67" spans="1:28" s="371" customFormat="1" ht="30.75" customHeight="1">
      <c r="A67" s="668" t="s">
        <v>518</v>
      </c>
      <c r="B67" s="653" t="s">
        <v>545</v>
      </c>
      <c r="C67" s="668" t="s">
        <v>611</v>
      </c>
      <c r="D67" s="689" t="s">
        <v>612</v>
      </c>
      <c r="E67" s="654">
        <v>1</v>
      </c>
      <c r="F67" s="663">
        <v>225124</v>
      </c>
      <c r="G67" s="749" t="s">
        <v>872</v>
      </c>
      <c r="H67" s="664">
        <v>0</v>
      </c>
      <c r="I67" s="657">
        <v>438.59</v>
      </c>
      <c r="J67" s="657">
        <v>0</v>
      </c>
      <c r="K67" s="657">
        <v>0</v>
      </c>
      <c r="L67" s="657">
        <v>0</v>
      </c>
      <c r="M67" s="657">
        <f t="shared" si="38"/>
        <v>0</v>
      </c>
      <c r="N67" s="665">
        <v>0</v>
      </c>
      <c r="O67" s="657">
        <v>0</v>
      </c>
      <c r="P67" s="666">
        <f t="shared" si="32"/>
        <v>0</v>
      </c>
      <c r="Q67" s="657">
        <v>0</v>
      </c>
      <c r="R67" s="657">
        <v>0</v>
      </c>
      <c r="S67" s="657">
        <f t="shared" si="48"/>
        <v>0</v>
      </c>
      <c r="T67" s="657">
        <v>0</v>
      </c>
      <c r="U67" s="664">
        <v>0</v>
      </c>
      <c r="V67" s="657">
        <f t="shared" si="50"/>
        <v>0</v>
      </c>
      <c r="W67" s="661"/>
      <c r="X67" s="665">
        <v>0</v>
      </c>
      <c r="Y67" s="657">
        <v>0</v>
      </c>
      <c r="Z67" s="657">
        <v>0</v>
      </c>
      <c r="AA67" s="667"/>
      <c r="AB67" s="657">
        <f t="shared" si="49"/>
        <v>438.59</v>
      </c>
    </row>
    <row r="68" spans="1:28" s="371" customFormat="1" ht="30.75" customHeight="1">
      <c r="A68" s="668" t="s">
        <v>518</v>
      </c>
      <c r="B68" s="653" t="s">
        <v>545</v>
      </c>
      <c r="C68" s="668" t="s">
        <v>720</v>
      </c>
      <c r="D68" s="689" t="s">
        <v>721</v>
      </c>
      <c r="E68" s="654">
        <v>2</v>
      </c>
      <c r="F68" s="655">
        <v>322205</v>
      </c>
      <c r="G68" s="749" t="s">
        <v>872</v>
      </c>
      <c r="H68" s="664">
        <v>0</v>
      </c>
      <c r="I68" s="657">
        <v>140.72</v>
      </c>
      <c r="J68" s="657">
        <v>0</v>
      </c>
      <c r="K68" s="657">
        <v>292.08</v>
      </c>
      <c r="L68" s="657">
        <v>1</v>
      </c>
      <c r="M68" s="657">
        <f t="shared" si="38"/>
        <v>291.08</v>
      </c>
      <c r="N68" s="665">
        <v>0</v>
      </c>
      <c r="O68" s="657">
        <v>0</v>
      </c>
      <c r="P68" s="666">
        <f t="shared" si="32"/>
        <v>0</v>
      </c>
      <c r="Q68" s="657">
        <v>0</v>
      </c>
      <c r="R68" s="657">
        <v>0</v>
      </c>
      <c r="S68" s="657">
        <f t="shared" si="48"/>
        <v>0</v>
      </c>
      <c r="T68" s="657">
        <v>0</v>
      </c>
      <c r="U68" s="664">
        <v>0</v>
      </c>
      <c r="V68" s="657">
        <f t="shared" si="50"/>
        <v>0</v>
      </c>
      <c r="W68" s="661"/>
      <c r="X68" s="665">
        <v>0</v>
      </c>
      <c r="Y68" s="657">
        <v>0</v>
      </c>
      <c r="Z68" s="657">
        <v>0</v>
      </c>
      <c r="AA68" s="667"/>
      <c r="AB68" s="657">
        <f t="shared" si="49"/>
        <v>431.79999999999995</v>
      </c>
    </row>
    <row r="69" spans="1:28" s="371" customFormat="1" ht="30.75" customHeight="1">
      <c r="A69" s="668" t="s">
        <v>518</v>
      </c>
      <c r="B69" s="653" t="s">
        <v>545</v>
      </c>
      <c r="C69" s="668" t="s">
        <v>613</v>
      </c>
      <c r="D69" s="691" t="s">
        <v>614</v>
      </c>
      <c r="E69" s="654">
        <v>3</v>
      </c>
      <c r="F69" s="663">
        <v>513425</v>
      </c>
      <c r="G69" s="749" t="s">
        <v>872</v>
      </c>
      <c r="H69" s="664">
        <v>0</v>
      </c>
      <c r="I69" s="657">
        <v>153.22999999999999</v>
      </c>
      <c r="J69" s="657">
        <v>0</v>
      </c>
      <c r="K69" s="657">
        <v>292.08</v>
      </c>
      <c r="L69" s="657">
        <v>1</v>
      </c>
      <c r="M69" s="657">
        <f>K70-L69</f>
        <v>291.08</v>
      </c>
      <c r="N69" s="665">
        <v>0</v>
      </c>
      <c r="O69" s="657">
        <v>0</v>
      </c>
      <c r="P69" s="666">
        <f t="shared" si="32"/>
        <v>0</v>
      </c>
      <c r="Q69" s="657">
        <v>269.08</v>
      </c>
      <c r="R69" s="657">
        <v>85.5</v>
      </c>
      <c r="S69" s="657">
        <f t="shared" si="48"/>
        <v>183.57999999999998</v>
      </c>
      <c r="T69" s="657">
        <v>77.569999999999993</v>
      </c>
      <c r="U69" s="664">
        <v>0</v>
      </c>
      <c r="V69" s="657">
        <f t="shared" si="50"/>
        <v>77.569999999999993</v>
      </c>
      <c r="W69" s="669" t="s">
        <v>763</v>
      </c>
      <c r="X69" s="665">
        <v>0</v>
      </c>
      <c r="Y69" s="657">
        <v>0</v>
      </c>
      <c r="Z69" s="657">
        <v>0</v>
      </c>
      <c r="AA69" s="667"/>
      <c r="AB69" s="657">
        <f t="shared" si="49"/>
        <v>705.46</v>
      </c>
    </row>
    <row r="70" spans="1:28" s="371" customFormat="1" ht="30.75" customHeight="1">
      <c r="A70" s="668" t="s">
        <v>518</v>
      </c>
      <c r="B70" s="653" t="s">
        <v>545</v>
      </c>
      <c r="C70" s="668" t="s">
        <v>800</v>
      </c>
      <c r="D70" s="691" t="s">
        <v>802</v>
      </c>
      <c r="E70" s="654">
        <v>3</v>
      </c>
      <c r="F70" s="663">
        <v>514320</v>
      </c>
      <c r="G70" s="749" t="s">
        <v>872</v>
      </c>
      <c r="H70" s="664">
        <v>0</v>
      </c>
      <c r="I70" s="657">
        <v>171.96</v>
      </c>
      <c r="J70" s="657">
        <v>0</v>
      </c>
      <c r="K70" s="657">
        <v>292.08</v>
      </c>
      <c r="L70" s="657">
        <v>1</v>
      </c>
      <c r="M70" s="657">
        <f>K72-L70</f>
        <v>291.08</v>
      </c>
      <c r="N70" s="665"/>
      <c r="O70" s="657"/>
      <c r="P70" s="666"/>
      <c r="Q70" s="657">
        <v>134.54</v>
      </c>
      <c r="R70" s="657">
        <v>85.5</v>
      </c>
      <c r="S70" s="657">
        <f t="shared" si="48"/>
        <v>49.039999999999992</v>
      </c>
      <c r="T70" s="657">
        <v>0</v>
      </c>
      <c r="U70" s="664"/>
      <c r="V70" s="657">
        <f t="shared" si="50"/>
        <v>0</v>
      </c>
      <c r="W70" s="669"/>
      <c r="X70" s="665"/>
      <c r="Y70" s="657"/>
      <c r="Z70" s="657"/>
      <c r="AA70" s="667"/>
      <c r="AB70" s="657">
        <f t="shared" si="49"/>
        <v>512.08000000000004</v>
      </c>
    </row>
    <row r="71" spans="1:28" s="371" customFormat="1" ht="30.75" customHeight="1">
      <c r="A71" s="668" t="s">
        <v>518</v>
      </c>
      <c r="B71" s="653" t="s">
        <v>545</v>
      </c>
      <c r="C71" s="737" t="s">
        <v>851</v>
      </c>
      <c r="D71" s="738" t="s">
        <v>852</v>
      </c>
      <c r="E71" s="654">
        <v>2</v>
      </c>
      <c r="F71" s="655">
        <v>223505</v>
      </c>
      <c r="G71" s="749" t="s">
        <v>872</v>
      </c>
      <c r="H71" s="664">
        <v>0</v>
      </c>
      <c r="I71" s="657">
        <v>315.18</v>
      </c>
      <c r="J71" s="657">
        <v>0</v>
      </c>
      <c r="K71" s="657">
        <v>292.08</v>
      </c>
      <c r="L71" s="657">
        <v>1</v>
      </c>
      <c r="M71" s="657">
        <f>K73-L71</f>
        <v>291.08</v>
      </c>
      <c r="N71" s="665"/>
      <c r="O71" s="657"/>
      <c r="P71" s="666"/>
      <c r="Q71" s="657">
        <v>0</v>
      </c>
      <c r="R71" s="657">
        <v>0</v>
      </c>
      <c r="S71" s="657">
        <f t="shared" ref="S71" si="61">Q71-R71</f>
        <v>0</v>
      </c>
      <c r="T71" s="657">
        <v>0</v>
      </c>
      <c r="U71" s="664"/>
      <c r="V71" s="657">
        <v>0</v>
      </c>
      <c r="W71" s="669"/>
      <c r="X71" s="665"/>
      <c r="Y71" s="657"/>
      <c r="Z71" s="657"/>
      <c r="AA71" s="667"/>
      <c r="AB71" s="657">
        <f t="shared" ref="AB71" si="62">SUM(Z71,V71,S71,P71,M71,J71,I71)</f>
        <v>606.26</v>
      </c>
    </row>
    <row r="72" spans="1:28" s="371" customFormat="1" ht="30.75" customHeight="1">
      <c r="A72" s="668" t="s">
        <v>518</v>
      </c>
      <c r="B72" s="653" t="s">
        <v>545</v>
      </c>
      <c r="C72" s="668" t="s">
        <v>766</v>
      </c>
      <c r="D72" s="691" t="s">
        <v>767</v>
      </c>
      <c r="E72" s="654">
        <v>3</v>
      </c>
      <c r="F72" s="663">
        <v>514320</v>
      </c>
      <c r="G72" s="749" t="s">
        <v>872</v>
      </c>
      <c r="H72" s="664">
        <v>0</v>
      </c>
      <c r="I72" s="657">
        <v>137.63999999999999</v>
      </c>
      <c r="J72" s="657">
        <v>0</v>
      </c>
      <c r="K72" s="657">
        <v>292.08</v>
      </c>
      <c r="L72" s="657">
        <v>1</v>
      </c>
      <c r="M72" s="657">
        <f t="shared" ref="M72" si="63">K72-L72</f>
        <v>291.08</v>
      </c>
      <c r="N72" s="665">
        <v>0</v>
      </c>
      <c r="O72" s="657">
        <v>0</v>
      </c>
      <c r="P72" s="666">
        <f t="shared" ref="P72" si="64">N72-O72</f>
        <v>0</v>
      </c>
      <c r="Q72" s="657">
        <v>0</v>
      </c>
      <c r="R72" s="657">
        <v>0</v>
      </c>
      <c r="S72" s="657">
        <f t="shared" ref="S72" si="65">Q72-R72</f>
        <v>0</v>
      </c>
      <c r="T72" s="657">
        <v>0</v>
      </c>
      <c r="U72" s="664">
        <v>0</v>
      </c>
      <c r="V72" s="657">
        <v>0</v>
      </c>
      <c r="W72" s="669"/>
      <c r="X72" s="665"/>
      <c r="Y72" s="657"/>
      <c r="Z72" s="657"/>
      <c r="AA72" s="667"/>
      <c r="AB72" s="657">
        <f t="shared" si="49"/>
        <v>428.71999999999997</v>
      </c>
    </row>
    <row r="73" spans="1:28" s="371" customFormat="1" ht="30.75" customHeight="1">
      <c r="A73" s="668" t="s">
        <v>518</v>
      </c>
      <c r="B73" s="653" t="s">
        <v>545</v>
      </c>
      <c r="C73" s="668" t="s">
        <v>705</v>
      </c>
      <c r="D73" s="691" t="s">
        <v>706</v>
      </c>
      <c r="E73" s="654">
        <v>3</v>
      </c>
      <c r="F73" s="663">
        <v>422105</v>
      </c>
      <c r="G73" s="749" t="s">
        <v>872</v>
      </c>
      <c r="H73" s="664">
        <v>0</v>
      </c>
      <c r="I73" s="657">
        <v>128.04</v>
      </c>
      <c r="J73" s="657">
        <v>0</v>
      </c>
      <c r="K73" s="657">
        <v>292.08</v>
      </c>
      <c r="L73" s="657">
        <v>1</v>
      </c>
      <c r="M73" s="657">
        <f t="shared" si="38"/>
        <v>291.08</v>
      </c>
      <c r="N73" s="665">
        <v>0</v>
      </c>
      <c r="O73" s="657">
        <v>0</v>
      </c>
      <c r="P73" s="666">
        <f t="shared" si="32"/>
        <v>0</v>
      </c>
      <c r="Q73" s="657">
        <v>126.14</v>
      </c>
      <c r="R73" s="657">
        <v>85.5</v>
      </c>
      <c r="S73" s="657">
        <f t="shared" si="48"/>
        <v>40.64</v>
      </c>
      <c r="T73" s="657">
        <v>77.569999999999993</v>
      </c>
      <c r="U73" s="664">
        <v>0</v>
      </c>
      <c r="V73" s="657">
        <f t="shared" si="50"/>
        <v>77.569999999999993</v>
      </c>
      <c r="W73" s="669" t="s">
        <v>763</v>
      </c>
      <c r="X73" s="665">
        <v>0</v>
      </c>
      <c r="Y73" s="657">
        <v>0</v>
      </c>
      <c r="Z73" s="657">
        <v>0</v>
      </c>
      <c r="AA73" s="667"/>
      <c r="AB73" s="657">
        <f t="shared" si="49"/>
        <v>537.32999999999993</v>
      </c>
    </row>
    <row r="74" spans="1:28" s="371" customFormat="1" ht="30.75" customHeight="1">
      <c r="A74" s="668" t="s">
        <v>518</v>
      </c>
      <c r="B74" s="653" t="s">
        <v>545</v>
      </c>
      <c r="C74" s="668" t="s">
        <v>615</v>
      </c>
      <c r="D74" s="689" t="s">
        <v>616</v>
      </c>
      <c r="E74" s="654">
        <v>2</v>
      </c>
      <c r="F74" s="655">
        <v>223505</v>
      </c>
      <c r="G74" s="749" t="s">
        <v>872</v>
      </c>
      <c r="H74" s="664">
        <v>0</v>
      </c>
      <c r="I74" s="657">
        <v>269.54000000000002</v>
      </c>
      <c r="J74" s="657">
        <v>0</v>
      </c>
      <c r="K74" s="657">
        <v>292.08</v>
      </c>
      <c r="L74" s="657">
        <v>1</v>
      </c>
      <c r="M74" s="657">
        <f t="shared" si="38"/>
        <v>291.08</v>
      </c>
      <c r="N74" s="665">
        <v>0</v>
      </c>
      <c r="O74" s="657">
        <v>0</v>
      </c>
      <c r="P74" s="666">
        <f t="shared" si="32"/>
        <v>0</v>
      </c>
      <c r="Q74" s="657">
        <v>0</v>
      </c>
      <c r="R74" s="657">
        <v>0</v>
      </c>
      <c r="S74" s="657">
        <f t="shared" si="48"/>
        <v>0</v>
      </c>
      <c r="T74" s="657">
        <v>0</v>
      </c>
      <c r="U74" s="664">
        <v>0</v>
      </c>
      <c r="V74" s="657">
        <f t="shared" si="50"/>
        <v>0</v>
      </c>
      <c r="W74" s="661"/>
      <c r="X74" s="665">
        <v>0</v>
      </c>
      <c r="Y74" s="657">
        <v>0</v>
      </c>
      <c r="Z74" s="657">
        <v>0</v>
      </c>
      <c r="AA74" s="667"/>
      <c r="AB74" s="657">
        <f t="shared" si="49"/>
        <v>560.62</v>
      </c>
    </row>
    <row r="75" spans="1:28" s="371" customFormat="1" ht="30.75" customHeight="1">
      <c r="A75" s="668" t="s">
        <v>518</v>
      </c>
      <c r="B75" s="653" t="s">
        <v>545</v>
      </c>
      <c r="C75" s="668" t="s">
        <v>617</v>
      </c>
      <c r="D75" s="691" t="s">
        <v>618</v>
      </c>
      <c r="E75" s="654">
        <v>2</v>
      </c>
      <c r="F75" s="663">
        <v>223505</v>
      </c>
      <c r="G75" s="749" t="s">
        <v>872</v>
      </c>
      <c r="H75" s="664">
        <v>0</v>
      </c>
      <c r="I75" s="657">
        <v>278.24</v>
      </c>
      <c r="J75" s="657">
        <v>0</v>
      </c>
      <c r="K75" s="657">
        <v>292.08</v>
      </c>
      <c r="L75" s="657">
        <v>1</v>
      </c>
      <c r="M75" s="657">
        <f t="shared" si="38"/>
        <v>291.08</v>
      </c>
      <c r="N75" s="665">
        <v>0</v>
      </c>
      <c r="O75" s="657">
        <v>0</v>
      </c>
      <c r="P75" s="666">
        <f t="shared" si="32"/>
        <v>0</v>
      </c>
      <c r="Q75" s="657">
        <v>0</v>
      </c>
      <c r="R75" s="657">
        <v>0</v>
      </c>
      <c r="S75" s="657">
        <f t="shared" si="48"/>
        <v>0</v>
      </c>
      <c r="T75" s="657">
        <v>0</v>
      </c>
      <c r="U75" s="664">
        <v>0</v>
      </c>
      <c r="V75" s="657">
        <f t="shared" si="50"/>
        <v>0</v>
      </c>
      <c r="W75" s="661"/>
      <c r="X75" s="665">
        <v>0</v>
      </c>
      <c r="Y75" s="657">
        <v>0</v>
      </c>
      <c r="Z75" s="657">
        <v>0</v>
      </c>
      <c r="AA75" s="667"/>
      <c r="AB75" s="657">
        <f t="shared" si="49"/>
        <v>569.31999999999994</v>
      </c>
    </row>
    <row r="76" spans="1:28" s="371" customFormat="1" ht="30.75" customHeight="1">
      <c r="A76" s="668" t="s">
        <v>518</v>
      </c>
      <c r="B76" s="653" t="s">
        <v>545</v>
      </c>
      <c r="C76" s="668" t="s">
        <v>619</v>
      </c>
      <c r="D76" s="689" t="s">
        <v>620</v>
      </c>
      <c r="E76" s="654">
        <v>2</v>
      </c>
      <c r="F76" s="671">
        <v>322205</v>
      </c>
      <c r="G76" s="749" t="s">
        <v>872</v>
      </c>
      <c r="H76" s="664">
        <v>0</v>
      </c>
      <c r="I76" s="657">
        <v>151.16</v>
      </c>
      <c r="J76" s="657">
        <v>0</v>
      </c>
      <c r="K76" s="657">
        <v>292.08</v>
      </c>
      <c r="L76" s="657">
        <v>1</v>
      </c>
      <c r="M76" s="657">
        <f t="shared" si="38"/>
        <v>291.08</v>
      </c>
      <c r="N76" s="665">
        <v>0</v>
      </c>
      <c r="O76" s="657">
        <v>0</v>
      </c>
      <c r="P76" s="666">
        <f t="shared" si="32"/>
        <v>0</v>
      </c>
      <c r="Q76" s="657">
        <v>184.99</v>
      </c>
      <c r="R76" s="657">
        <v>84.72</v>
      </c>
      <c r="S76" s="657">
        <v>0</v>
      </c>
      <c r="T76" s="657">
        <v>0</v>
      </c>
      <c r="U76" s="664">
        <v>0</v>
      </c>
      <c r="V76" s="657">
        <f t="shared" si="50"/>
        <v>0</v>
      </c>
      <c r="W76" s="661"/>
      <c r="X76" s="665">
        <v>0</v>
      </c>
      <c r="Y76" s="657">
        <v>0</v>
      </c>
      <c r="Z76" s="657">
        <v>0</v>
      </c>
      <c r="AA76" s="667"/>
      <c r="AB76" s="657">
        <f t="shared" si="49"/>
        <v>442.24</v>
      </c>
    </row>
    <row r="77" spans="1:28" s="371" customFormat="1" ht="30.75" customHeight="1">
      <c r="A77" s="668" t="s">
        <v>518</v>
      </c>
      <c r="B77" s="653" t="s">
        <v>545</v>
      </c>
      <c r="C77" s="668" t="s">
        <v>645</v>
      </c>
      <c r="D77" s="682" t="s">
        <v>646</v>
      </c>
      <c r="E77" s="654">
        <v>2</v>
      </c>
      <c r="F77" s="671">
        <v>223505</v>
      </c>
      <c r="G77" s="749" t="s">
        <v>872</v>
      </c>
      <c r="H77" s="664">
        <v>0</v>
      </c>
      <c r="I77" s="657">
        <v>273.95</v>
      </c>
      <c r="J77" s="657">
        <v>0</v>
      </c>
      <c r="K77" s="657">
        <v>292.08</v>
      </c>
      <c r="L77" s="657">
        <v>1</v>
      </c>
      <c r="M77" s="657">
        <f t="shared" si="38"/>
        <v>291.08</v>
      </c>
      <c r="N77" s="665">
        <v>0</v>
      </c>
      <c r="O77" s="657">
        <v>0</v>
      </c>
      <c r="P77" s="666">
        <f t="shared" si="32"/>
        <v>0</v>
      </c>
      <c r="Q77" s="657">
        <v>0</v>
      </c>
      <c r="R77" s="657">
        <v>0</v>
      </c>
      <c r="S77" s="657">
        <f t="shared" si="48"/>
        <v>0</v>
      </c>
      <c r="T77" s="657">
        <v>120.26</v>
      </c>
      <c r="U77" s="664">
        <v>0</v>
      </c>
      <c r="V77" s="657">
        <f t="shared" si="50"/>
        <v>120.26</v>
      </c>
      <c r="W77" s="669" t="s">
        <v>763</v>
      </c>
      <c r="X77" s="665">
        <v>0</v>
      </c>
      <c r="Y77" s="657">
        <v>0</v>
      </c>
      <c r="Z77" s="657">
        <v>0</v>
      </c>
      <c r="AA77" s="667"/>
      <c r="AB77" s="657">
        <f t="shared" si="49"/>
        <v>685.29</v>
      </c>
    </row>
    <row r="78" spans="1:28" s="371" customFormat="1" ht="30.75" customHeight="1" thickBot="1">
      <c r="A78" s="668" t="s">
        <v>518</v>
      </c>
      <c r="B78" s="653" t="s">
        <v>545</v>
      </c>
      <c r="C78" s="668" t="s">
        <v>692</v>
      </c>
      <c r="D78" s="689" t="s">
        <v>693</v>
      </c>
      <c r="E78" s="654">
        <v>3</v>
      </c>
      <c r="F78" s="671">
        <v>513425</v>
      </c>
      <c r="G78" s="749" t="s">
        <v>872</v>
      </c>
      <c r="H78" s="683">
        <v>0</v>
      </c>
      <c r="I78" s="657">
        <v>137.76</v>
      </c>
      <c r="J78" s="657">
        <v>0</v>
      </c>
      <c r="K78" s="657">
        <v>292.08</v>
      </c>
      <c r="L78" s="657">
        <v>1</v>
      </c>
      <c r="M78" s="657">
        <f t="shared" si="38"/>
        <v>291.08</v>
      </c>
      <c r="N78" s="684">
        <v>0</v>
      </c>
      <c r="O78" s="685">
        <v>0</v>
      </c>
      <c r="P78" s="686">
        <f t="shared" si="32"/>
        <v>0</v>
      </c>
      <c r="Q78" s="657">
        <v>126.14</v>
      </c>
      <c r="R78" s="657">
        <v>85.5</v>
      </c>
      <c r="S78" s="657">
        <f t="shared" si="48"/>
        <v>40.64</v>
      </c>
      <c r="T78" s="657">
        <v>0</v>
      </c>
      <c r="U78" s="683">
        <v>0</v>
      </c>
      <c r="V78" s="657">
        <f t="shared" si="50"/>
        <v>0</v>
      </c>
      <c r="W78" s="661"/>
      <c r="X78" s="684">
        <v>0</v>
      </c>
      <c r="Y78" s="685">
        <v>0</v>
      </c>
      <c r="Z78" s="685">
        <v>0</v>
      </c>
      <c r="AA78" s="687"/>
      <c r="AB78" s="657">
        <f t="shared" si="49"/>
        <v>469.47999999999996</v>
      </c>
    </row>
    <row r="79" spans="1:28" ht="22.5" customHeight="1"/>
    <row r="81" spans="11:11">
      <c r="K81" s="399"/>
    </row>
    <row r="83" spans="11:11">
      <c r="K83" s="400"/>
    </row>
    <row r="98" spans="4:4" s="272" customFormat="1" ht="15">
      <c r="D98" s="268"/>
    </row>
  </sheetData>
  <protectedRanges>
    <protectedRange sqref="E45 E47 E58" name="Intervalo1_2_1_4_1_1"/>
  </protectedRanges>
  <autoFilter ref="L1:L98" xr:uid="{00000000-0001-0000-0A00-000000000000}"/>
  <sortState xmlns:xlrd2="http://schemas.microsoft.com/office/spreadsheetml/2017/richdata2" ref="A2:XEE76">
    <sortCondition ref="D2:D76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FCFC6415-ECA2-497F-B1C4-2F2496E7BB91}"/>
    </customSheetView>
  </customSheetViews>
  <phoneticPr fontId="206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4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37"/>
  <sheetViews>
    <sheetView topLeftCell="A2" zoomScale="80" zoomScaleNormal="80" zoomScaleSheetLayoutView="100" workbookViewId="0">
      <selection activeCell="A2" sqref="A1:L47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23" t="s">
        <v>171</v>
      </c>
      <c r="B1" s="623" t="s">
        <v>172</v>
      </c>
      <c r="C1" s="623" t="s">
        <v>199</v>
      </c>
      <c r="D1" s="623" t="s">
        <v>200</v>
      </c>
      <c r="E1" s="623" t="s">
        <v>201</v>
      </c>
      <c r="F1" s="623" t="s">
        <v>202</v>
      </c>
      <c r="G1" s="624" t="s">
        <v>203</v>
      </c>
      <c r="H1" s="624" t="s">
        <v>204</v>
      </c>
      <c r="I1" s="625" t="s">
        <v>205</v>
      </c>
      <c r="J1" s="625" t="s">
        <v>206</v>
      </c>
      <c r="K1" s="625" t="s">
        <v>207</v>
      </c>
      <c r="L1" s="625" t="s">
        <v>208</v>
      </c>
      <c r="M1" s="2"/>
    </row>
    <row r="2" spans="1:174" s="279" customFormat="1">
      <c r="A2" s="732" t="s">
        <v>518</v>
      </c>
      <c r="B2" s="733" t="s">
        <v>516</v>
      </c>
      <c r="C2" s="716" t="s">
        <v>769</v>
      </c>
      <c r="D2" s="716" t="s">
        <v>835</v>
      </c>
      <c r="E2" s="717" t="s">
        <v>836</v>
      </c>
      <c r="F2" s="718" t="s">
        <v>699</v>
      </c>
      <c r="G2" s="718" t="s">
        <v>699</v>
      </c>
      <c r="H2" s="716" t="s">
        <v>880</v>
      </c>
      <c r="I2" s="716" t="s">
        <v>881</v>
      </c>
      <c r="J2" s="716" t="s">
        <v>882</v>
      </c>
      <c r="K2" s="719">
        <v>3550308</v>
      </c>
      <c r="L2" s="720">
        <v>238.09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6" t="s">
        <v>518</v>
      </c>
      <c r="B3" s="693" t="s">
        <v>516</v>
      </c>
      <c r="C3" s="382" t="s">
        <v>769</v>
      </c>
      <c r="D3" s="382" t="s">
        <v>765</v>
      </c>
      <c r="E3" s="394" t="s">
        <v>778</v>
      </c>
      <c r="F3" s="395" t="s">
        <v>699</v>
      </c>
      <c r="G3" s="395" t="s">
        <v>655</v>
      </c>
      <c r="H3" s="382" t="s">
        <v>655</v>
      </c>
      <c r="I3" s="382" t="s">
        <v>889</v>
      </c>
      <c r="J3" s="382" t="s">
        <v>655</v>
      </c>
      <c r="K3" s="386">
        <v>2611606</v>
      </c>
      <c r="L3" s="606">
        <v>4868.7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6" t="s">
        <v>518</v>
      </c>
      <c r="B4" s="693" t="s">
        <v>516</v>
      </c>
      <c r="C4" s="382" t="s">
        <v>769</v>
      </c>
      <c r="D4" s="382" t="s">
        <v>750</v>
      </c>
      <c r="E4" s="394" t="s">
        <v>770</v>
      </c>
      <c r="F4" s="395" t="s">
        <v>698</v>
      </c>
      <c r="G4" s="395" t="s">
        <v>699</v>
      </c>
      <c r="H4" s="382" t="s">
        <v>890</v>
      </c>
      <c r="I4" s="382" t="s">
        <v>891</v>
      </c>
      <c r="J4" s="382" t="s">
        <v>892</v>
      </c>
      <c r="K4" s="386">
        <v>2610707</v>
      </c>
      <c r="L4" s="696">
        <v>18920.27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6" t="s">
        <v>518</v>
      </c>
      <c r="B5" s="693" t="s">
        <v>516</v>
      </c>
      <c r="C5" s="382" t="s">
        <v>811</v>
      </c>
      <c r="D5" s="382" t="s">
        <v>893</v>
      </c>
      <c r="E5" s="394" t="s">
        <v>894</v>
      </c>
      <c r="F5" s="395" t="s">
        <v>698</v>
      </c>
      <c r="G5" s="395" t="s">
        <v>699</v>
      </c>
      <c r="H5" s="382" t="s">
        <v>895</v>
      </c>
      <c r="I5" s="382" t="s">
        <v>896</v>
      </c>
      <c r="J5" s="382" t="s">
        <v>897</v>
      </c>
      <c r="K5" s="386">
        <v>2602902</v>
      </c>
      <c r="L5" s="606">
        <v>343.84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6" t="s">
        <v>518</v>
      </c>
      <c r="B6" s="693" t="s">
        <v>516</v>
      </c>
      <c r="C6" s="382" t="s">
        <v>811</v>
      </c>
      <c r="D6" s="382" t="s">
        <v>856</v>
      </c>
      <c r="E6" s="394" t="s">
        <v>857</v>
      </c>
      <c r="F6" s="395" t="s">
        <v>698</v>
      </c>
      <c r="G6" s="395" t="s">
        <v>699</v>
      </c>
      <c r="H6" s="382" t="s">
        <v>898</v>
      </c>
      <c r="I6" s="382" t="s">
        <v>896</v>
      </c>
      <c r="J6" s="382" t="s">
        <v>899</v>
      </c>
      <c r="K6" s="386">
        <v>2607901</v>
      </c>
      <c r="L6" s="606">
        <v>665.17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6" t="s">
        <v>518</v>
      </c>
      <c r="B7" s="693" t="s">
        <v>516</v>
      </c>
      <c r="C7" s="382" t="s">
        <v>811</v>
      </c>
      <c r="D7" s="382" t="s">
        <v>854</v>
      </c>
      <c r="E7" s="394" t="s">
        <v>855</v>
      </c>
      <c r="F7" s="395" t="s">
        <v>698</v>
      </c>
      <c r="G7" s="395" t="s">
        <v>699</v>
      </c>
      <c r="H7" s="382" t="s">
        <v>900</v>
      </c>
      <c r="I7" s="382" t="s">
        <v>896</v>
      </c>
      <c r="J7" s="382" t="s">
        <v>901</v>
      </c>
      <c r="K7" s="386">
        <v>2611606</v>
      </c>
      <c r="L7" s="606">
        <v>966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6" t="s">
        <v>518</v>
      </c>
      <c r="B8" s="693" t="s">
        <v>516</v>
      </c>
      <c r="C8" s="382" t="s">
        <v>811</v>
      </c>
      <c r="D8" s="382" t="s">
        <v>902</v>
      </c>
      <c r="E8" s="394" t="s">
        <v>903</v>
      </c>
      <c r="F8" s="395" t="s">
        <v>698</v>
      </c>
      <c r="G8" s="395" t="s">
        <v>699</v>
      </c>
      <c r="H8" s="382" t="s">
        <v>904</v>
      </c>
      <c r="I8" s="382" t="s">
        <v>905</v>
      </c>
      <c r="J8" s="382" t="s">
        <v>906</v>
      </c>
      <c r="K8" s="386">
        <v>2600104</v>
      </c>
      <c r="L8" s="606">
        <v>1239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6" t="s">
        <v>518</v>
      </c>
      <c r="B9" s="693" t="s">
        <v>516</v>
      </c>
      <c r="C9" s="382" t="s">
        <v>811</v>
      </c>
      <c r="D9" s="382" t="s">
        <v>854</v>
      </c>
      <c r="E9" s="394" t="s">
        <v>907</v>
      </c>
      <c r="F9" s="395" t="s">
        <v>698</v>
      </c>
      <c r="G9" s="395" t="s">
        <v>699</v>
      </c>
      <c r="H9" s="382" t="s">
        <v>908</v>
      </c>
      <c r="I9" s="382" t="s">
        <v>909</v>
      </c>
      <c r="J9" s="382" t="s">
        <v>910</v>
      </c>
      <c r="K9" s="386">
        <v>3550308</v>
      </c>
      <c r="L9" s="606">
        <v>638.75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6" t="s">
        <v>518</v>
      </c>
      <c r="B10" s="693" t="s">
        <v>516</v>
      </c>
      <c r="C10" s="382" t="s">
        <v>811</v>
      </c>
      <c r="D10" s="382" t="s">
        <v>911</v>
      </c>
      <c r="E10" s="394" t="s">
        <v>912</v>
      </c>
      <c r="F10" s="395" t="s">
        <v>698</v>
      </c>
      <c r="G10" s="395" t="s">
        <v>699</v>
      </c>
      <c r="H10" s="382" t="s">
        <v>913</v>
      </c>
      <c r="I10" s="382" t="s">
        <v>914</v>
      </c>
      <c r="J10" s="382" t="s">
        <v>915</v>
      </c>
      <c r="K10" s="386">
        <v>2611606</v>
      </c>
      <c r="L10" s="606">
        <v>873.81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6" t="s">
        <v>518</v>
      </c>
      <c r="B11" s="693" t="s">
        <v>516</v>
      </c>
      <c r="C11" s="382" t="s">
        <v>811</v>
      </c>
      <c r="D11" s="382" t="s">
        <v>916</v>
      </c>
      <c r="E11" s="394" t="s">
        <v>917</v>
      </c>
      <c r="F11" s="395" t="s">
        <v>698</v>
      </c>
      <c r="G11" s="395" t="s">
        <v>699</v>
      </c>
      <c r="H11" s="382" t="s">
        <v>918</v>
      </c>
      <c r="I11" s="382" t="s">
        <v>914</v>
      </c>
      <c r="J11" s="382" t="s">
        <v>919</v>
      </c>
      <c r="K11" s="386">
        <v>2611606</v>
      </c>
      <c r="L11" s="606">
        <v>802.35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6" t="s">
        <v>518</v>
      </c>
      <c r="B12" s="693" t="s">
        <v>516</v>
      </c>
      <c r="C12" s="382" t="s">
        <v>811</v>
      </c>
      <c r="D12" s="382" t="s">
        <v>920</v>
      </c>
      <c r="E12" s="394" t="s">
        <v>921</v>
      </c>
      <c r="F12" s="395" t="s">
        <v>698</v>
      </c>
      <c r="G12" s="395" t="s">
        <v>699</v>
      </c>
      <c r="H12" s="382" t="s">
        <v>922</v>
      </c>
      <c r="I12" s="382" t="s">
        <v>914</v>
      </c>
      <c r="J12" s="382" t="s">
        <v>923</v>
      </c>
      <c r="K12" s="386">
        <v>2610707</v>
      </c>
      <c r="L12" s="606">
        <v>327.85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6" t="s">
        <v>518</v>
      </c>
      <c r="B13" s="693" t="s">
        <v>516</v>
      </c>
      <c r="C13" s="382" t="s">
        <v>811</v>
      </c>
      <c r="D13" s="382" t="s">
        <v>924</v>
      </c>
      <c r="E13" s="394" t="s">
        <v>925</v>
      </c>
      <c r="F13" s="395" t="s">
        <v>698</v>
      </c>
      <c r="G13" s="395" t="s">
        <v>699</v>
      </c>
      <c r="H13" s="382" t="s">
        <v>926</v>
      </c>
      <c r="I13" s="382" t="s">
        <v>914</v>
      </c>
      <c r="J13" s="382" t="s">
        <v>927</v>
      </c>
      <c r="K13" s="386">
        <v>2611606</v>
      </c>
      <c r="L13" s="606">
        <v>2016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6" t="s">
        <v>518</v>
      </c>
      <c r="B14" s="693" t="s">
        <v>516</v>
      </c>
      <c r="C14" s="382" t="s">
        <v>811</v>
      </c>
      <c r="D14" s="382" t="s">
        <v>840</v>
      </c>
      <c r="E14" s="394" t="s">
        <v>928</v>
      </c>
      <c r="F14" s="395" t="s">
        <v>698</v>
      </c>
      <c r="G14" s="395" t="s">
        <v>699</v>
      </c>
      <c r="H14" s="382" t="s">
        <v>929</v>
      </c>
      <c r="I14" s="382" t="s">
        <v>914</v>
      </c>
      <c r="J14" s="382" t="s">
        <v>930</v>
      </c>
      <c r="K14" s="386">
        <v>2611606</v>
      </c>
      <c r="L14" s="606">
        <v>309.60000000000002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6" t="s">
        <v>518</v>
      </c>
      <c r="B15" s="693" t="s">
        <v>516</v>
      </c>
      <c r="C15" s="382" t="s">
        <v>811</v>
      </c>
      <c r="D15" s="382" t="s">
        <v>856</v>
      </c>
      <c r="E15" s="394" t="s">
        <v>857</v>
      </c>
      <c r="F15" s="395" t="s">
        <v>698</v>
      </c>
      <c r="G15" s="395" t="s">
        <v>699</v>
      </c>
      <c r="H15" s="382" t="s">
        <v>931</v>
      </c>
      <c r="I15" s="382" t="s">
        <v>914</v>
      </c>
      <c r="J15" s="382" t="s">
        <v>932</v>
      </c>
      <c r="K15" s="386">
        <v>2607907</v>
      </c>
      <c r="L15" s="606">
        <v>320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6" t="s">
        <v>518</v>
      </c>
      <c r="B16" s="693" t="s">
        <v>516</v>
      </c>
      <c r="C16" s="382" t="s">
        <v>151</v>
      </c>
      <c r="D16" s="382" t="s">
        <v>902</v>
      </c>
      <c r="E16" s="394" t="s">
        <v>903</v>
      </c>
      <c r="F16" s="395" t="s">
        <v>698</v>
      </c>
      <c r="G16" s="395" t="s">
        <v>699</v>
      </c>
      <c r="H16" s="382" t="s">
        <v>933</v>
      </c>
      <c r="I16" s="382" t="s">
        <v>934</v>
      </c>
      <c r="J16" s="382" t="s">
        <v>935</v>
      </c>
      <c r="K16" s="386">
        <v>2600104</v>
      </c>
      <c r="L16" s="606">
        <v>522.70000000000005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6" t="s">
        <v>518</v>
      </c>
      <c r="B17" s="693" t="s">
        <v>516</v>
      </c>
      <c r="C17" s="382" t="s">
        <v>151</v>
      </c>
      <c r="D17" s="382" t="s">
        <v>854</v>
      </c>
      <c r="E17" s="394" t="s">
        <v>855</v>
      </c>
      <c r="F17" s="395" t="s">
        <v>698</v>
      </c>
      <c r="G17" s="395" t="s">
        <v>699</v>
      </c>
      <c r="H17" s="382" t="s">
        <v>936</v>
      </c>
      <c r="I17" s="382" t="s">
        <v>937</v>
      </c>
      <c r="J17" s="382" t="s">
        <v>938</v>
      </c>
      <c r="K17" s="386">
        <v>2611606</v>
      </c>
      <c r="L17" s="606">
        <v>333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6" t="s">
        <v>518</v>
      </c>
      <c r="B18" s="693" t="s">
        <v>516</v>
      </c>
      <c r="C18" s="382" t="s">
        <v>151</v>
      </c>
      <c r="D18" s="382" t="s">
        <v>920</v>
      </c>
      <c r="E18" s="394" t="s">
        <v>921</v>
      </c>
      <c r="F18" s="395" t="s">
        <v>698</v>
      </c>
      <c r="G18" s="395" t="s">
        <v>699</v>
      </c>
      <c r="H18" s="382" t="s">
        <v>939</v>
      </c>
      <c r="I18" s="382" t="s">
        <v>937</v>
      </c>
      <c r="J18" s="382" t="s">
        <v>940</v>
      </c>
      <c r="K18" s="386">
        <v>2610707</v>
      </c>
      <c r="L18" s="606">
        <v>1990.5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6" t="s">
        <v>518</v>
      </c>
      <c r="B19" s="693" t="s">
        <v>516</v>
      </c>
      <c r="C19" s="382" t="s">
        <v>151</v>
      </c>
      <c r="D19" s="382" t="s">
        <v>856</v>
      </c>
      <c r="E19" s="394" t="s">
        <v>857</v>
      </c>
      <c r="F19" s="395" t="s">
        <v>698</v>
      </c>
      <c r="G19" s="395" t="s">
        <v>699</v>
      </c>
      <c r="H19" s="382" t="s">
        <v>941</v>
      </c>
      <c r="I19" s="382" t="s">
        <v>937</v>
      </c>
      <c r="J19" s="382" t="s">
        <v>942</v>
      </c>
      <c r="K19" s="386">
        <v>2607901</v>
      </c>
      <c r="L19" s="606">
        <v>739.2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6" t="s">
        <v>518</v>
      </c>
      <c r="B20" s="693" t="s">
        <v>516</v>
      </c>
      <c r="C20" s="382" t="s">
        <v>153</v>
      </c>
      <c r="D20" s="382" t="s">
        <v>858</v>
      </c>
      <c r="E20" s="394" t="s">
        <v>859</v>
      </c>
      <c r="F20" s="395" t="s">
        <v>698</v>
      </c>
      <c r="G20" s="395" t="s">
        <v>699</v>
      </c>
      <c r="H20" s="382" t="s">
        <v>943</v>
      </c>
      <c r="I20" s="382" t="s">
        <v>896</v>
      </c>
      <c r="J20" s="382" t="s">
        <v>944</v>
      </c>
      <c r="K20" s="386">
        <v>2607901</v>
      </c>
      <c r="L20" s="606">
        <v>1648.9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6" t="s">
        <v>518</v>
      </c>
      <c r="B21" s="693" t="s">
        <v>516</v>
      </c>
      <c r="C21" s="382" t="s">
        <v>153</v>
      </c>
      <c r="D21" s="382" t="s">
        <v>945</v>
      </c>
      <c r="E21" s="394" t="s">
        <v>946</v>
      </c>
      <c r="F21" s="395" t="s">
        <v>698</v>
      </c>
      <c r="G21" s="395" t="s">
        <v>699</v>
      </c>
      <c r="H21" s="382" t="s">
        <v>947</v>
      </c>
      <c r="I21" s="382" t="s">
        <v>889</v>
      </c>
      <c r="J21" s="382" t="s">
        <v>948</v>
      </c>
      <c r="K21" s="386">
        <v>2611606</v>
      </c>
      <c r="L21" s="606">
        <v>2180.6799999999998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6" t="s">
        <v>518</v>
      </c>
      <c r="B22" s="693" t="s">
        <v>516</v>
      </c>
      <c r="C22" s="382" t="s">
        <v>779</v>
      </c>
      <c r="D22" s="382" t="s">
        <v>858</v>
      </c>
      <c r="E22" s="394" t="s">
        <v>859</v>
      </c>
      <c r="F22" s="395" t="s">
        <v>698</v>
      </c>
      <c r="G22" s="395" t="s">
        <v>699</v>
      </c>
      <c r="H22" s="382" t="s">
        <v>949</v>
      </c>
      <c r="I22" s="382" t="s">
        <v>905</v>
      </c>
      <c r="J22" s="382" t="s">
        <v>950</v>
      </c>
      <c r="K22" s="386">
        <v>2607901</v>
      </c>
      <c r="L22" s="606">
        <v>426.7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6" t="s">
        <v>518</v>
      </c>
      <c r="B23" s="693" t="s">
        <v>516</v>
      </c>
      <c r="C23" s="382" t="s">
        <v>779</v>
      </c>
      <c r="D23" s="382" t="s">
        <v>951</v>
      </c>
      <c r="E23" s="394" t="s">
        <v>878</v>
      </c>
      <c r="F23" s="395" t="s">
        <v>698</v>
      </c>
      <c r="G23" s="395" t="s">
        <v>699</v>
      </c>
      <c r="H23" s="382" t="s">
        <v>877</v>
      </c>
      <c r="I23" s="382" t="s">
        <v>889</v>
      </c>
      <c r="J23" s="382" t="s">
        <v>952</v>
      </c>
      <c r="K23" s="386">
        <v>2607901</v>
      </c>
      <c r="L23" s="606">
        <v>95.6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>
      <c r="A24" s="506" t="s">
        <v>518</v>
      </c>
      <c r="B24" s="693" t="s">
        <v>516</v>
      </c>
      <c r="C24" s="382" t="s">
        <v>779</v>
      </c>
      <c r="D24" s="382" t="s">
        <v>945</v>
      </c>
      <c r="E24" s="394" t="s">
        <v>946</v>
      </c>
      <c r="F24" s="395" t="s">
        <v>698</v>
      </c>
      <c r="G24" s="395" t="s">
        <v>699</v>
      </c>
      <c r="H24" s="382" t="s">
        <v>953</v>
      </c>
      <c r="I24" s="382" t="s">
        <v>867</v>
      </c>
      <c r="J24" s="382" t="s">
        <v>954</v>
      </c>
      <c r="K24" s="386">
        <v>2611606</v>
      </c>
      <c r="L24" s="606">
        <v>432.14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79" customFormat="1">
      <c r="A25" s="506" t="s">
        <v>518</v>
      </c>
      <c r="B25" s="693" t="s">
        <v>516</v>
      </c>
      <c r="C25" s="382" t="s">
        <v>148</v>
      </c>
      <c r="D25" s="382" t="s">
        <v>812</v>
      </c>
      <c r="E25" s="394" t="s">
        <v>813</v>
      </c>
      <c r="F25" s="395" t="s">
        <v>699</v>
      </c>
      <c r="G25" s="395" t="s">
        <v>699</v>
      </c>
      <c r="H25" s="382" t="s">
        <v>955</v>
      </c>
      <c r="I25" s="382" t="s">
        <v>896</v>
      </c>
      <c r="J25" s="382" t="s">
        <v>956</v>
      </c>
      <c r="K25" s="386">
        <v>3550308</v>
      </c>
      <c r="L25" s="606">
        <v>3000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9" customFormat="1">
      <c r="A26" s="506" t="s">
        <v>518</v>
      </c>
      <c r="B26" s="693" t="s">
        <v>516</v>
      </c>
      <c r="C26" s="382" t="s">
        <v>148</v>
      </c>
      <c r="D26" s="382" t="s">
        <v>957</v>
      </c>
      <c r="E26" s="394" t="s">
        <v>780</v>
      </c>
      <c r="F26" s="395" t="s">
        <v>698</v>
      </c>
      <c r="G26" s="395" t="s">
        <v>699</v>
      </c>
      <c r="H26" s="382" t="s">
        <v>958</v>
      </c>
      <c r="I26" s="382" t="s">
        <v>896</v>
      </c>
      <c r="J26" s="382" t="s">
        <v>959</v>
      </c>
      <c r="K26" s="386">
        <v>2611606</v>
      </c>
      <c r="L26" s="606">
        <v>156.54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9" customFormat="1">
      <c r="A27" s="506" t="s">
        <v>518</v>
      </c>
      <c r="B27" s="693" t="s">
        <v>516</v>
      </c>
      <c r="C27" s="382" t="s">
        <v>148</v>
      </c>
      <c r="D27" s="382" t="s">
        <v>781</v>
      </c>
      <c r="E27" s="394" t="s">
        <v>780</v>
      </c>
      <c r="F27" s="395" t="s">
        <v>698</v>
      </c>
      <c r="G27" s="395" t="s">
        <v>699</v>
      </c>
      <c r="H27" s="382" t="s">
        <v>960</v>
      </c>
      <c r="I27" s="382" t="s">
        <v>961</v>
      </c>
      <c r="J27" s="382" t="s">
        <v>962</v>
      </c>
      <c r="K27" s="386">
        <v>2611606</v>
      </c>
      <c r="L27" s="606">
        <v>201.52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9" customFormat="1">
      <c r="A28" s="506" t="s">
        <v>518</v>
      </c>
      <c r="B28" s="693" t="s">
        <v>516</v>
      </c>
      <c r="C28" s="382" t="s">
        <v>148</v>
      </c>
      <c r="D28" s="382" t="s">
        <v>957</v>
      </c>
      <c r="E28" s="394" t="s">
        <v>780</v>
      </c>
      <c r="F28" s="395" t="s">
        <v>698</v>
      </c>
      <c r="G28" s="395" t="s">
        <v>699</v>
      </c>
      <c r="H28" s="382" t="s">
        <v>963</v>
      </c>
      <c r="I28" s="382" t="s">
        <v>964</v>
      </c>
      <c r="J28" s="382" t="s">
        <v>965</v>
      </c>
      <c r="K28" s="386">
        <v>2611606</v>
      </c>
      <c r="L28" s="606">
        <v>331.24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9" customFormat="1">
      <c r="A29" s="506" t="s">
        <v>518</v>
      </c>
      <c r="B29" s="693" t="s">
        <v>516</v>
      </c>
      <c r="C29" s="382" t="s">
        <v>148</v>
      </c>
      <c r="D29" s="382" t="s">
        <v>781</v>
      </c>
      <c r="E29" s="394" t="s">
        <v>780</v>
      </c>
      <c r="F29" s="395" t="s">
        <v>698</v>
      </c>
      <c r="G29" s="395" t="s">
        <v>699</v>
      </c>
      <c r="H29" s="382" t="s">
        <v>966</v>
      </c>
      <c r="I29" s="382" t="s">
        <v>967</v>
      </c>
      <c r="J29" s="382" t="s">
        <v>968</v>
      </c>
      <c r="K29" s="386">
        <v>2611606</v>
      </c>
      <c r="L29" s="606">
        <v>236.81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9" customFormat="1">
      <c r="A30" s="506" t="s">
        <v>518</v>
      </c>
      <c r="B30" s="693" t="s">
        <v>516</v>
      </c>
      <c r="C30" s="382" t="s">
        <v>148</v>
      </c>
      <c r="D30" s="382" t="s">
        <v>957</v>
      </c>
      <c r="E30" s="394" t="s">
        <v>780</v>
      </c>
      <c r="F30" s="395" t="s">
        <v>698</v>
      </c>
      <c r="G30" s="395" t="s">
        <v>699</v>
      </c>
      <c r="H30" s="382" t="s">
        <v>969</v>
      </c>
      <c r="I30" s="382" t="s">
        <v>970</v>
      </c>
      <c r="J30" s="382" t="s">
        <v>971</v>
      </c>
      <c r="K30" s="386">
        <v>2611606</v>
      </c>
      <c r="L30" s="606">
        <v>248.92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279" customFormat="1">
      <c r="A31" s="506" t="s">
        <v>518</v>
      </c>
      <c r="B31" s="693" t="s">
        <v>516</v>
      </c>
      <c r="C31" s="382" t="s">
        <v>148</v>
      </c>
      <c r="D31" s="382" t="s">
        <v>781</v>
      </c>
      <c r="E31" s="394" t="s">
        <v>780</v>
      </c>
      <c r="F31" s="395" t="s">
        <v>698</v>
      </c>
      <c r="G31" s="395" t="s">
        <v>699</v>
      </c>
      <c r="H31" s="382" t="s">
        <v>972</v>
      </c>
      <c r="I31" s="382" t="s">
        <v>914</v>
      </c>
      <c r="J31" s="382" t="s">
        <v>973</v>
      </c>
      <c r="K31" s="386">
        <v>2611606</v>
      </c>
      <c r="L31" s="606">
        <v>248.15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9" customFormat="1">
      <c r="A32" s="506" t="s">
        <v>518</v>
      </c>
      <c r="B32" s="693" t="s">
        <v>516</v>
      </c>
      <c r="C32" s="382" t="s">
        <v>154</v>
      </c>
      <c r="D32" s="382" t="s">
        <v>974</v>
      </c>
      <c r="E32" s="394" t="s">
        <v>975</v>
      </c>
      <c r="F32" s="395" t="s">
        <v>698</v>
      </c>
      <c r="G32" s="395" t="s">
        <v>699</v>
      </c>
      <c r="H32" s="382" t="s">
        <v>976</v>
      </c>
      <c r="I32" s="382" t="s">
        <v>881</v>
      </c>
      <c r="J32" s="382" t="s">
        <v>977</v>
      </c>
      <c r="K32" s="386">
        <v>2611606</v>
      </c>
      <c r="L32" s="606">
        <v>534.76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174" s="279" customFormat="1" ht="16.5" customHeight="1">
      <c r="A33" s="506" t="s">
        <v>518</v>
      </c>
      <c r="B33" s="693" t="s">
        <v>516</v>
      </c>
      <c r="C33" s="382" t="s">
        <v>786</v>
      </c>
      <c r="D33" s="382" t="s">
        <v>631</v>
      </c>
      <c r="E33" s="394" t="s">
        <v>787</v>
      </c>
      <c r="F33" s="394" t="s">
        <v>699</v>
      </c>
      <c r="G33" s="395" t="s">
        <v>699</v>
      </c>
      <c r="H33" s="382" t="s">
        <v>978</v>
      </c>
      <c r="I33" s="382" t="s">
        <v>979</v>
      </c>
      <c r="J33" s="382" t="s">
        <v>655</v>
      </c>
      <c r="K33" s="386">
        <v>2611606</v>
      </c>
      <c r="L33" s="606">
        <v>1485.22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174" s="281" customFormat="1">
      <c r="A34" s="506" t="s">
        <v>518</v>
      </c>
      <c r="B34" s="693" t="s">
        <v>516</v>
      </c>
      <c r="C34" s="382" t="s">
        <v>771</v>
      </c>
      <c r="D34" s="382" t="s">
        <v>785</v>
      </c>
      <c r="E34" s="394" t="s">
        <v>841</v>
      </c>
      <c r="F34" s="394" t="s">
        <v>699</v>
      </c>
      <c r="G34" s="395" t="s">
        <v>699</v>
      </c>
      <c r="H34" s="382" t="s">
        <v>980</v>
      </c>
      <c r="I34" s="382" t="s">
        <v>891</v>
      </c>
      <c r="J34" s="382" t="s">
        <v>655</v>
      </c>
      <c r="K34" s="386">
        <v>2627408</v>
      </c>
      <c r="L34" s="606">
        <v>3990.34</v>
      </c>
      <c r="M34" s="380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79"/>
      <c r="CL34" s="379"/>
      <c r="CM34" s="379"/>
      <c r="CN34" s="379"/>
      <c r="CO34" s="379"/>
      <c r="CP34" s="379"/>
      <c r="CQ34" s="379"/>
      <c r="CR34" s="379"/>
      <c r="CS34" s="379"/>
      <c r="CT34" s="379"/>
      <c r="CU34" s="379"/>
      <c r="CV34" s="379"/>
      <c r="CW34" s="379"/>
      <c r="CX34" s="379"/>
      <c r="CY34" s="379"/>
      <c r="CZ34" s="379"/>
      <c r="DA34" s="379"/>
      <c r="DB34" s="379"/>
      <c r="DC34" s="379"/>
      <c r="DD34" s="379"/>
      <c r="DE34" s="379"/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79"/>
      <c r="DQ34" s="379"/>
      <c r="DR34" s="379"/>
      <c r="DS34" s="379"/>
      <c r="DT34" s="379"/>
      <c r="DU34" s="379"/>
      <c r="DV34" s="379"/>
      <c r="DW34" s="379"/>
      <c r="DX34" s="379"/>
      <c r="DY34" s="379"/>
      <c r="DZ34" s="379"/>
      <c r="EA34" s="379"/>
      <c r="EB34" s="379"/>
      <c r="EC34" s="379"/>
      <c r="ED34" s="379"/>
      <c r="EE34" s="379"/>
      <c r="EF34" s="379"/>
      <c r="EG34" s="379"/>
      <c r="EH34" s="379"/>
      <c r="EI34" s="379"/>
      <c r="EJ34" s="379"/>
      <c r="EK34" s="379"/>
      <c r="EL34" s="379"/>
      <c r="EM34" s="379"/>
      <c r="EN34" s="379"/>
      <c r="EO34" s="379"/>
      <c r="EP34" s="379"/>
      <c r="EQ34" s="379"/>
      <c r="ER34" s="379"/>
      <c r="ES34" s="379"/>
      <c r="ET34" s="379"/>
      <c r="EU34" s="379"/>
      <c r="EV34" s="379"/>
      <c r="EW34" s="379"/>
      <c r="EX34" s="379"/>
      <c r="EY34" s="379"/>
      <c r="EZ34" s="379"/>
      <c r="FA34" s="379"/>
      <c r="FB34" s="379"/>
      <c r="FC34" s="379"/>
      <c r="FD34" s="379"/>
      <c r="FE34" s="379"/>
      <c r="FF34" s="379"/>
      <c r="FG34" s="379"/>
      <c r="FH34" s="379"/>
      <c r="FI34" s="379"/>
      <c r="FJ34" s="379"/>
      <c r="FK34" s="379"/>
      <c r="FL34" s="379"/>
      <c r="FM34" s="379"/>
      <c r="FN34" s="379"/>
      <c r="FO34" s="379"/>
      <c r="FP34" s="379"/>
      <c r="FQ34" s="379"/>
      <c r="FR34" s="379"/>
    </row>
    <row r="35" spans="1:174" s="281" customFormat="1">
      <c r="A35" s="506" t="s">
        <v>518</v>
      </c>
      <c r="B35" s="693" t="s">
        <v>516</v>
      </c>
      <c r="C35" s="382" t="s">
        <v>789</v>
      </c>
      <c r="D35" s="382" t="s">
        <v>543</v>
      </c>
      <c r="E35" s="394" t="s">
        <v>790</v>
      </c>
      <c r="F35" s="394" t="s">
        <v>699</v>
      </c>
      <c r="G35" s="395" t="s">
        <v>699</v>
      </c>
      <c r="H35" s="382" t="s">
        <v>981</v>
      </c>
      <c r="I35" s="382" t="s">
        <v>867</v>
      </c>
      <c r="J35" s="382" t="s">
        <v>982</v>
      </c>
      <c r="K35" s="386">
        <v>2609600</v>
      </c>
      <c r="L35" s="606">
        <v>17510.740000000002</v>
      </c>
      <c r="M35" s="380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79"/>
      <c r="BB35" s="379"/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79"/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79"/>
      <c r="CL35" s="379"/>
      <c r="CM35" s="379"/>
      <c r="CN35" s="379"/>
      <c r="CO35" s="379"/>
      <c r="CP35" s="379"/>
      <c r="CQ35" s="379"/>
      <c r="CR35" s="379"/>
      <c r="CS35" s="379"/>
      <c r="CT35" s="379"/>
      <c r="CU35" s="379"/>
      <c r="CV35" s="379"/>
      <c r="CW35" s="379"/>
      <c r="CX35" s="379"/>
      <c r="CY35" s="379"/>
      <c r="CZ35" s="379"/>
      <c r="DA35" s="379"/>
      <c r="DB35" s="379"/>
      <c r="DC35" s="379"/>
      <c r="DD35" s="379"/>
      <c r="DE35" s="379"/>
      <c r="DF35" s="379"/>
      <c r="DG35" s="379"/>
      <c r="DH35" s="379"/>
      <c r="DI35" s="379"/>
      <c r="DJ35" s="379"/>
      <c r="DK35" s="379"/>
      <c r="DL35" s="379"/>
      <c r="DM35" s="379"/>
      <c r="DN35" s="379"/>
      <c r="DO35" s="379"/>
      <c r="DP35" s="379"/>
      <c r="DQ35" s="379"/>
      <c r="DR35" s="379"/>
      <c r="DS35" s="379"/>
      <c r="DT35" s="379"/>
      <c r="DU35" s="379"/>
      <c r="DV35" s="379"/>
      <c r="DW35" s="379"/>
      <c r="DX35" s="379"/>
      <c r="DY35" s="379"/>
      <c r="DZ35" s="379"/>
      <c r="EA35" s="379"/>
      <c r="EB35" s="379"/>
      <c r="EC35" s="379"/>
      <c r="ED35" s="379"/>
      <c r="EE35" s="379"/>
      <c r="EF35" s="379"/>
      <c r="EG35" s="379"/>
      <c r="EH35" s="379"/>
      <c r="EI35" s="379"/>
      <c r="EJ35" s="379"/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</row>
    <row r="36" spans="1:174" s="281" customFormat="1">
      <c r="A36" s="506" t="s">
        <v>518</v>
      </c>
      <c r="B36" s="693" t="s">
        <v>516</v>
      </c>
      <c r="C36" s="382" t="s">
        <v>769</v>
      </c>
      <c r="D36" s="382" t="s">
        <v>750</v>
      </c>
      <c r="E36" s="394" t="s">
        <v>770</v>
      </c>
      <c r="F36" s="394" t="s">
        <v>699</v>
      </c>
      <c r="G36" s="395" t="s">
        <v>699</v>
      </c>
      <c r="H36" s="382" t="s">
        <v>983</v>
      </c>
      <c r="I36" s="382" t="s">
        <v>891</v>
      </c>
      <c r="J36" s="382" t="s">
        <v>984</v>
      </c>
      <c r="K36" s="386">
        <v>2610707</v>
      </c>
      <c r="L36" s="606">
        <v>6777.44</v>
      </c>
      <c r="M36" s="380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  <c r="BF36" s="379"/>
      <c r="BG36" s="379"/>
      <c r="BH36" s="379"/>
      <c r="BI36" s="379"/>
      <c r="BJ36" s="379"/>
      <c r="BK36" s="379"/>
      <c r="BL36" s="379"/>
      <c r="BM36" s="379"/>
      <c r="BN36" s="379"/>
      <c r="BO36" s="379"/>
      <c r="BP36" s="379"/>
      <c r="BQ36" s="379"/>
      <c r="BR36" s="379"/>
      <c r="BS36" s="379"/>
      <c r="BT36" s="379"/>
      <c r="BU36" s="379"/>
      <c r="BV36" s="379"/>
      <c r="BW36" s="379"/>
      <c r="BX36" s="379"/>
      <c r="BY36" s="379"/>
      <c r="BZ36" s="379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79"/>
      <c r="CL36" s="379"/>
      <c r="CM36" s="379"/>
      <c r="CN36" s="379"/>
      <c r="CO36" s="379"/>
      <c r="CP36" s="379"/>
      <c r="CQ36" s="379"/>
      <c r="CR36" s="379"/>
      <c r="CS36" s="379"/>
      <c r="CT36" s="379"/>
      <c r="CU36" s="379"/>
      <c r="CV36" s="379"/>
      <c r="CW36" s="379"/>
      <c r="CX36" s="379"/>
      <c r="CY36" s="379"/>
      <c r="CZ36" s="379"/>
      <c r="DA36" s="379"/>
      <c r="DB36" s="379"/>
      <c r="DC36" s="379"/>
      <c r="DD36" s="379"/>
      <c r="DE36" s="379"/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/>
      <c r="DQ36" s="379"/>
      <c r="DR36" s="379"/>
      <c r="DS36" s="379"/>
      <c r="DT36" s="379"/>
      <c r="DU36" s="379"/>
      <c r="DV36" s="379"/>
      <c r="DW36" s="379"/>
      <c r="DX36" s="379"/>
      <c r="DY36" s="379"/>
      <c r="DZ36" s="379"/>
      <c r="EA36" s="379"/>
      <c r="EB36" s="379"/>
      <c r="EC36" s="379"/>
      <c r="ED36" s="379"/>
      <c r="EE36" s="379"/>
      <c r="EF36" s="379"/>
      <c r="EG36" s="379"/>
      <c r="EH36" s="379"/>
      <c r="EI36" s="379"/>
      <c r="EJ36" s="379"/>
      <c r="EK36" s="379"/>
      <c r="EL36" s="379"/>
      <c r="EM36" s="379"/>
      <c r="EN36" s="379"/>
      <c r="EO36" s="379"/>
      <c r="EP36" s="379"/>
      <c r="EQ36" s="379"/>
      <c r="ER36" s="379"/>
      <c r="ES36" s="379"/>
      <c r="ET36" s="379"/>
      <c r="EU36" s="379"/>
      <c r="EV36" s="379"/>
      <c r="EW36" s="379"/>
      <c r="EX36" s="379"/>
      <c r="EY36" s="379"/>
      <c r="EZ36" s="379"/>
      <c r="FA36" s="379"/>
      <c r="FB36" s="379"/>
      <c r="FC36" s="379"/>
      <c r="FD36" s="379"/>
      <c r="FE36" s="379"/>
      <c r="FF36" s="379"/>
      <c r="FG36" s="379"/>
      <c r="FH36" s="379"/>
      <c r="FI36" s="379"/>
      <c r="FJ36" s="379"/>
      <c r="FK36" s="379"/>
      <c r="FL36" s="379"/>
      <c r="FM36" s="379"/>
      <c r="FN36" s="379"/>
      <c r="FO36" s="379"/>
      <c r="FP36" s="379"/>
      <c r="FQ36" s="379"/>
      <c r="FR36" s="379"/>
    </row>
    <row r="37" spans="1:174" s="281" customFormat="1">
      <c r="A37" s="506" t="s">
        <v>518</v>
      </c>
      <c r="B37" s="693" t="s">
        <v>516</v>
      </c>
      <c r="C37" s="382" t="s">
        <v>788</v>
      </c>
      <c r="D37" s="382" t="s">
        <v>635</v>
      </c>
      <c r="E37" s="394" t="s">
        <v>791</v>
      </c>
      <c r="F37" s="394" t="s">
        <v>699</v>
      </c>
      <c r="G37" s="395" t="s">
        <v>699</v>
      </c>
      <c r="H37" s="382" t="s">
        <v>985</v>
      </c>
      <c r="I37" s="382" t="s">
        <v>986</v>
      </c>
      <c r="J37" s="382" t="s">
        <v>655</v>
      </c>
      <c r="K37" s="386">
        <v>2611606</v>
      </c>
      <c r="L37" s="606">
        <v>13000</v>
      </c>
      <c r="M37" s="380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379"/>
      <c r="BA37" s="379"/>
      <c r="BB37" s="379"/>
      <c r="BC37" s="379"/>
      <c r="BD37" s="379"/>
      <c r="BE37" s="379"/>
      <c r="BF37" s="379"/>
      <c r="BG37" s="379"/>
      <c r="BH37" s="379"/>
      <c r="BI37" s="379"/>
      <c r="BJ37" s="379"/>
      <c r="BK37" s="379"/>
      <c r="BL37" s="379"/>
      <c r="BM37" s="379"/>
      <c r="BN37" s="379"/>
      <c r="BO37" s="379"/>
      <c r="BP37" s="379"/>
      <c r="BQ37" s="379"/>
      <c r="BR37" s="379"/>
      <c r="BS37" s="379"/>
      <c r="BT37" s="379"/>
      <c r="BU37" s="379"/>
      <c r="BV37" s="379"/>
      <c r="BW37" s="379"/>
      <c r="BX37" s="379"/>
      <c r="BY37" s="379"/>
      <c r="BZ37" s="379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79"/>
      <c r="CL37" s="379"/>
      <c r="CM37" s="379"/>
      <c r="CN37" s="379"/>
      <c r="CO37" s="379"/>
      <c r="CP37" s="379"/>
      <c r="CQ37" s="379"/>
      <c r="CR37" s="379"/>
      <c r="CS37" s="379"/>
      <c r="CT37" s="379"/>
      <c r="CU37" s="379"/>
      <c r="CV37" s="379"/>
      <c r="CW37" s="379"/>
      <c r="CX37" s="379"/>
      <c r="CY37" s="379"/>
      <c r="CZ37" s="379"/>
      <c r="DA37" s="379"/>
      <c r="DB37" s="379"/>
      <c r="DC37" s="379"/>
      <c r="DD37" s="379"/>
      <c r="DE37" s="379"/>
      <c r="DF37" s="379"/>
      <c r="DG37" s="379"/>
      <c r="DH37" s="379"/>
      <c r="DI37" s="379"/>
      <c r="DJ37" s="379"/>
      <c r="DK37" s="379"/>
      <c r="DL37" s="379"/>
      <c r="DM37" s="379"/>
      <c r="DN37" s="379"/>
      <c r="DO37" s="379"/>
      <c r="DP37" s="379"/>
      <c r="DQ37" s="379"/>
      <c r="DR37" s="379"/>
      <c r="DS37" s="379"/>
      <c r="DT37" s="379"/>
      <c r="DU37" s="379"/>
      <c r="DV37" s="379"/>
      <c r="DW37" s="379"/>
      <c r="DX37" s="379"/>
      <c r="DY37" s="379"/>
      <c r="DZ37" s="379"/>
      <c r="EA37" s="379"/>
      <c r="EB37" s="379"/>
      <c r="EC37" s="379"/>
      <c r="ED37" s="379"/>
      <c r="EE37" s="379"/>
      <c r="EF37" s="379"/>
      <c r="EG37" s="379"/>
      <c r="EH37" s="379"/>
      <c r="EI37" s="379"/>
      <c r="EJ37" s="379"/>
      <c r="EK37" s="379"/>
      <c r="EL37" s="379"/>
      <c r="EM37" s="379"/>
      <c r="EN37" s="379"/>
      <c r="EO37" s="379"/>
      <c r="EP37" s="379"/>
      <c r="EQ37" s="379"/>
      <c r="ER37" s="379"/>
      <c r="ES37" s="379"/>
      <c r="ET37" s="379"/>
      <c r="EU37" s="379"/>
      <c r="EV37" s="379"/>
      <c r="EW37" s="379"/>
      <c r="EX37" s="379"/>
      <c r="EY37" s="379"/>
      <c r="EZ37" s="379"/>
      <c r="FA37" s="379"/>
      <c r="FB37" s="379"/>
      <c r="FC37" s="379"/>
      <c r="FD37" s="379"/>
      <c r="FE37" s="379"/>
      <c r="FF37" s="379"/>
      <c r="FG37" s="379"/>
      <c r="FH37" s="379"/>
      <c r="FI37" s="379"/>
      <c r="FJ37" s="379"/>
      <c r="FK37" s="379"/>
      <c r="FL37" s="379"/>
      <c r="FM37" s="379"/>
      <c r="FN37" s="379"/>
      <c r="FO37" s="379"/>
      <c r="FP37" s="379"/>
      <c r="FQ37" s="379"/>
      <c r="FR37" s="379"/>
    </row>
    <row r="38" spans="1:174" s="281" customFormat="1">
      <c r="A38" s="506" t="s">
        <v>518</v>
      </c>
      <c r="B38" s="693" t="s">
        <v>516</v>
      </c>
      <c r="C38" s="384" t="s">
        <v>808</v>
      </c>
      <c r="D38" s="382" t="s">
        <v>809</v>
      </c>
      <c r="E38" s="394" t="s">
        <v>810</v>
      </c>
      <c r="F38" s="394" t="s">
        <v>699</v>
      </c>
      <c r="G38" s="395" t="s">
        <v>699</v>
      </c>
      <c r="H38" s="382" t="s">
        <v>987</v>
      </c>
      <c r="I38" s="382" t="s">
        <v>988</v>
      </c>
      <c r="J38" s="382" t="s">
        <v>989</v>
      </c>
      <c r="K38" s="386">
        <v>3550308</v>
      </c>
      <c r="L38" s="606">
        <v>2750</v>
      </c>
      <c r="M38" s="380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B38" s="379"/>
      <c r="BC38" s="379"/>
      <c r="BD38" s="379"/>
      <c r="BE38" s="379"/>
      <c r="BF38" s="379"/>
      <c r="BG38" s="379"/>
      <c r="BH38" s="379"/>
      <c r="BI38" s="379"/>
      <c r="BJ38" s="379"/>
      <c r="BK38" s="379"/>
      <c r="BL38" s="379"/>
      <c r="BM38" s="379"/>
      <c r="BN38" s="379"/>
      <c r="BO38" s="379"/>
      <c r="BP38" s="379"/>
      <c r="BQ38" s="379"/>
      <c r="BR38" s="379"/>
      <c r="BS38" s="379"/>
      <c r="BT38" s="379"/>
      <c r="BU38" s="379"/>
      <c r="BV38" s="379"/>
      <c r="BW38" s="379"/>
      <c r="BX38" s="379"/>
      <c r="BY38" s="379"/>
      <c r="BZ38" s="379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79"/>
      <c r="CL38" s="379"/>
      <c r="CM38" s="379"/>
      <c r="CN38" s="379"/>
      <c r="CO38" s="379"/>
      <c r="CP38" s="379"/>
      <c r="CQ38" s="379"/>
      <c r="CR38" s="379"/>
      <c r="CS38" s="379"/>
      <c r="CT38" s="379"/>
      <c r="CU38" s="379"/>
      <c r="CV38" s="379"/>
      <c r="CW38" s="379"/>
      <c r="CX38" s="379"/>
      <c r="CY38" s="379"/>
      <c r="CZ38" s="379"/>
      <c r="DA38" s="379"/>
      <c r="DB38" s="379"/>
      <c r="DC38" s="379"/>
      <c r="DD38" s="379"/>
      <c r="DE38" s="379"/>
      <c r="DF38" s="379"/>
      <c r="DG38" s="379"/>
      <c r="DH38" s="379"/>
      <c r="DI38" s="379"/>
      <c r="DJ38" s="379"/>
      <c r="DK38" s="379"/>
      <c r="DL38" s="379"/>
      <c r="DM38" s="379"/>
      <c r="DN38" s="379"/>
      <c r="DO38" s="379"/>
      <c r="DP38" s="379"/>
      <c r="DQ38" s="379"/>
      <c r="DR38" s="379"/>
      <c r="DS38" s="379"/>
      <c r="DT38" s="379"/>
      <c r="DU38" s="379"/>
      <c r="DV38" s="379"/>
      <c r="DW38" s="379"/>
      <c r="DX38" s="379"/>
      <c r="DY38" s="379"/>
      <c r="DZ38" s="379"/>
      <c r="EA38" s="379"/>
      <c r="EB38" s="379"/>
      <c r="EC38" s="379"/>
      <c r="ED38" s="379"/>
      <c r="EE38" s="379"/>
      <c r="EF38" s="379"/>
      <c r="EG38" s="379"/>
      <c r="EH38" s="379"/>
      <c r="EI38" s="379"/>
      <c r="EJ38" s="379"/>
      <c r="EK38" s="379"/>
      <c r="EL38" s="379"/>
      <c r="EM38" s="379"/>
      <c r="EN38" s="379"/>
      <c r="EO38" s="379"/>
      <c r="EP38" s="379"/>
      <c r="EQ38" s="379"/>
      <c r="ER38" s="379"/>
      <c r="ES38" s="379"/>
      <c r="ET38" s="379"/>
      <c r="EU38" s="379"/>
      <c r="EV38" s="379"/>
      <c r="EW38" s="379"/>
      <c r="EX38" s="379"/>
      <c r="EY38" s="379"/>
      <c r="EZ38" s="379"/>
      <c r="FA38" s="379"/>
      <c r="FB38" s="379"/>
      <c r="FC38" s="379"/>
      <c r="FD38" s="379"/>
      <c r="FE38" s="379"/>
      <c r="FF38" s="379"/>
      <c r="FG38" s="379"/>
      <c r="FH38" s="379"/>
      <c r="FI38" s="379"/>
      <c r="FJ38" s="379"/>
      <c r="FK38" s="379"/>
      <c r="FL38" s="379"/>
      <c r="FM38" s="379"/>
      <c r="FN38" s="379"/>
      <c r="FO38" s="379"/>
      <c r="FP38" s="379"/>
      <c r="FQ38" s="379"/>
      <c r="FR38" s="379"/>
    </row>
    <row r="39" spans="1:174" s="281" customFormat="1">
      <c r="A39" s="506" t="s">
        <v>518</v>
      </c>
      <c r="B39" s="693" t="s">
        <v>516</v>
      </c>
      <c r="C39" s="384" t="s">
        <v>771</v>
      </c>
      <c r="D39" s="382" t="s">
        <v>756</v>
      </c>
      <c r="E39" s="394" t="s">
        <v>792</v>
      </c>
      <c r="F39" s="394" t="s">
        <v>699</v>
      </c>
      <c r="G39" s="395" t="s">
        <v>699</v>
      </c>
      <c r="H39" s="382" t="s">
        <v>985</v>
      </c>
      <c r="I39" s="382" t="s">
        <v>979</v>
      </c>
      <c r="J39" s="382" t="s">
        <v>655</v>
      </c>
      <c r="K39" s="386">
        <v>2608909</v>
      </c>
      <c r="L39" s="606">
        <v>13000</v>
      </c>
      <c r="M39" s="380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BB39" s="379"/>
      <c r="BC39" s="379"/>
      <c r="BD39" s="379"/>
      <c r="BE39" s="379"/>
      <c r="BF39" s="379"/>
      <c r="BG39" s="379"/>
      <c r="BH39" s="379"/>
      <c r="BI39" s="379"/>
      <c r="BJ39" s="379"/>
      <c r="BK39" s="379"/>
      <c r="BL39" s="379"/>
      <c r="BM39" s="379"/>
      <c r="BN39" s="379"/>
      <c r="BO39" s="379"/>
      <c r="BP39" s="379"/>
      <c r="BQ39" s="379"/>
      <c r="BR39" s="379"/>
      <c r="BS39" s="379"/>
      <c r="BT39" s="379"/>
      <c r="BU39" s="379"/>
      <c r="BV39" s="379"/>
      <c r="BW39" s="379"/>
      <c r="BX39" s="379"/>
      <c r="BY39" s="379"/>
      <c r="BZ39" s="379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79"/>
      <c r="CL39" s="379"/>
      <c r="CM39" s="379"/>
      <c r="CN39" s="379"/>
      <c r="CO39" s="379"/>
      <c r="CP39" s="379"/>
      <c r="CQ39" s="379"/>
      <c r="CR39" s="379"/>
      <c r="CS39" s="379"/>
      <c r="CT39" s="379"/>
      <c r="CU39" s="379"/>
      <c r="CV39" s="379"/>
      <c r="CW39" s="379"/>
      <c r="CX39" s="379"/>
      <c r="CY39" s="379"/>
      <c r="CZ39" s="379"/>
      <c r="DA39" s="379"/>
      <c r="DB39" s="379"/>
      <c r="DC39" s="379"/>
      <c r="DD39" s="379"/>
      <c r="DE39" s="379"/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/>
      <c r="DQ39" s="379"/>
      <c r="DR39" s="379"/>
      <c r="DS39" s="379"/>
      <c r="DT39" s="379"/>
      <c r="DU39" s="379"/>
      <c r="DV39" s="379"/>
      <c r="DW39" s="379"/>
      <c r="DX39" s="379"/>
      <c r="DY39" s="379"/>
      <c r="DZ39" s="379"/>
      <c r="EA39" s="379"/>
      <c r="EB39" s="379"/>
      <c r="EC39" s="379"/>
      <c r="ED39" s="379"/>
      <c r="EE39" s="379"/>
      <c r="EF39" s="379"/>
      <c r="EG39" s="379"/>
      <c r="EH39" s="379"/>
      <c r="EI39" s="379"/>
      <c r="EJ39" s="379"/>
      <c r="EK39" s="379"/>
      <c r="EL39" s="379"/>
      <c r="EM39" s="379"/>
      <c r="EN39" s="379"/>
      <c r="EO39" s="379"/>
      <c r="EP39" s="379"/>
      <c r="EQ39" s="379"/>
      <c r="ER39" s="379"/>
      <c r="ES39" s="379"/>
      <c r="ET39" s="379"/>
      <c r="EU39" s="379"/>
      <c r="EV39" s="379"/>
      <c r="EW39" s="379"/>
      <c r="EX39" s="379"/>
      <c r="EY39" s="379"/>
      <c r="EZ39" s="379"/>
      <c r="FA39" s="379"/>
      <c r="FB39" s="379"/>
      <c r="FC39" s="379"/>
      <c r="FD39" s="379"/>
      <c r="FE39" s="379"/>
      <c r="FF39" s="379"/>
      <c r="FG39" s="379"/>
      <c r="FH39" s="379"/>
      <c r="FI39" s="379"/>
      <c r="FJ39" s="379"/>
      <c r="FK39" s="379"/>
      <c r="FL39" s="379"/>
      <c r="FM39" s="379"/>
      <c r="FN39" s="379"/>
      <c r="FO39" s="379"/>
      <c r="FP39" s="379"/>
      <c r="FQ39" s="379"/>
      <c r="FR39" s="379"/>
    </row>
    <row r="40" spans="1:174" s="279" customFormat="1">
      <c r="A40" s="506" t="s">
        <v>518</v>
      </c>
      <c r="B40" s="693" t="s">
        <v>516</v>
      </c>
      <c r="C40" s="382" t="s">
        <v>771</v>
      </c>
      <c r="D40" s="385" t="s">
        <v>817</v>
      </c>
      <c r="E40" s="651" t="s">
        <v>818</v>
      </c>
      <c r="F40" s="394" t="s">
        <v>699</v>
      </c>
      <c r="G40" s="395" t="s">
        <v>699</v>
      </c>
      <c r="H40" s="382" t="s">
        <v>990</v>
      </c>
      <c r="I40" s="382" t="s">
        <v>979</v>
      </c>
      <c r="J40" s="382" t="s">
        <v>991</v>
      </c>
      <c r="K40" s="386">
        <v>2927408</v>
      </c>
      <c r="L40" s="606">
        <v>5000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506" t="s">
        <v>518</v>
      </c>
      <c r="B41" s="693" t="s">
        <v>516</v>
      </c>
      <c r="C41" s="382" t="s">
        <v>771</v>
      </c>
      <c r="D41" s="382" t="s">
        <v>634</v>
      </c>
      <c r="E41" s="394" t="s">
        <v>540</v>
      </c>
      <c r="F41" s="394" t="s">
        <v>699</v>
      </c>
      <c r="G41" s="395" t="s">
        <v>699</v>
      </c>
      <c r="H41" s="382" t="s">
        <v>992</v>
      </c>
      <c r="I41" s="382" t="s">
        <v>891</v>
      </c>
      <c r="J41" s="382" t="s">
        <v>993</v>
      </c>
      <c r="K41" s="386">
        <v>2927408</v>
      </c>
      <c r="L41" s="606">
        <v>6000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506" t="s">
        <v>518</v>
      </c>
      <c r="B42" s="693" t="s">
        <v>516</v>
      </c>
      <c r="C42" s="382" t="s">
        <v>793</v>
      </c>
      <c r="D42" s="382" t="s">
        <v>521</v>
      </c>
      <c r="E42" s="394" t="s">
        <v>794</v>
      </c>
      <c r="F42" s="394" t="s">
        <v>699</v>
      </c>
      <c r="G42" s="395" t="s">
        <v>699</v>
      </c>
      <c r="H42" s="382" t="s">
        <v>994</v>
      </c>
      <c r="I42" s="382" t="s">
        <v>889</v>
      </c>
      <c r="J42" s="382" t="s">
        <v>995</v>
      </c>
      <c r="K42" s="694">
        <v>2609600</v>
      </c>
      <c r="L42" s="606">
        <v>544.5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506" t="s">
        <v>518</v>
      </c>
      <c r="B43" s="693" t="s">
        <v>516</v>
      </c>
      <c r="C43" s="382" t="s">
        <v>769</v>
      </c>
      <c r="D43" s="382" t="s">
        <v>544</v>
      </c>
      <c r="E43" s="394" t="s">
        <v>795</v>
      </c>
      <c r="F43" s="394" t="s">
        <v>699</v>
      </c>
      <c r="G43" s="395" t="s">
        <v>699</v>
      </c>
      <c r="H43" s="382" t="s">
        <v>996</v>
      </c>
      <c r="I43" s="382" t="s">
        <v>891</v>
      </c>
      <c r="J43" s="382" t="s">
        <v>997</v>
      </c>
      <c r="K43" s="386">
        <v>2611606</v>
      </c>
      <c r="L43" s="606">
        <v>649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506" t="s">
        <v>518</v>
      </c>
      <c r="B44" s="693" t="s">
        <v>516</v>
      </c>
      <c r="C44" s="382" t="s">
        <v>769</v>
      </c>
      <c r="D44" s="382" t="s">
        <v>544</v>
      </c>
      <c r="E44" s="394" t="s">
        <v>998</v>
      </c>
      <c r="F44" s="394" t="s">
        <v>699</v>
      </c>
      <c r="G44" s="395" t="s">
        <v>699</v>
      </c>
      <c r="H44" s="382" t="s">
        <v>999</v>
      </c>
      <c r="I44" s="382" t="s">
        <v>896</v>
      </c>
      <c r="J44" s="382" t="s">
        <v>655</v>
      </c>
      <c r="K44" s="386">
        <v>3550308</v>
      </c>
      <c r="L44" s="606">
        <v>1642.5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506" t="s">
        <v>518</v>
      </c>
      <c r="B45" s="693" t="s">
        <v>516</v>
      </c>
      <c r="C45" s="382" t="s">
        <v>796</v>
      </c>
      <c r="D45" s="384" t="s">
        <v>522</v>
      </c>
      <c r="E45" s="394" t="s">
        <v>797</v>
      </c>
      <c r="F45" s="394" t="s">
        <v>699</v>
      </c>
      <c r="G45" s="395" t="s">
        <v>699</v>
      </c>
      <c r="H45" s="382" t="s">
        <v>1000</v>
      </c>
      <c r="I45" s="382" t="s">
        <v>979</v>
      </c>
      <c r="J45" s="382" t="s">
        <v>1001</v>
      </c>
      <c r="K45" s="386">
        <v>2603454</v>
      </c>
      <c r="L45" s="606">
        <v>1555.88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506" t="s">
        <v>518</v>
      </c>
      <c r="B46" s="693" t="s">
        <v>516</v>
      </c>
      <c r="C46" s="761" t="s">
        <v>798</v>
      </c>
      <c r="D46" s="762" t="s">
        <v>632</v>
      </c>
      <c r="E46" s="763" t="s">
        <v>799</v>
      </c>
      <c r="F46" s="763" t="s">
        <v>699</v>
      </c>
      <c r="G46" s="764" t="s">
        <v>699</v>
      </c>
      <c r="H46" s="761" t="s">
        <v>1002</v>
      </c>
      <c r="I46" s="761" t="s">
        <v>979</v>
      </c>
      <c r="J46" s="761" t="s">
        <v>1003</v>
      </c>
      <c r="K46" s="765">
        <v>2611606</v>
      </c>
      <c r="L46" s="766">
        <v>273.89999999999998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 ht="15.75" thickBot="1">
      <c r="A47" s="542" t="s">
        <v>518</v>
      </c>
      <c r="B47" s="721" t="s">
        <v>516</v>
      </c>
      <c r="C47" s="722" t="s">
        <v>798</v>
      </c>
      <c r="D47" s="723" t="s">
        <v>870</v>
      </c>
      <c r="E47" s="724" t="s">
        <v>1004</v>
      </c>
      <c r="F47" s="724" t="s">
        <v>699</v>
      </c>
      <c r="G47" s="725" t="s">
        <v>699</v>
      </c>
      <c r="H47" s="723" t="s">
        <v>1005</v>
      </c>
      <c r="I47" s="723" t="s">
        <v>891</v>
      </c>
      <c r="J47" s="723" t="s">
        <v>1006</v>
      </c>
      <c r="K47" s="726">
        <v>2611606</v>
      </c>
      <c r="L47" s="727">
        <v>942.4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615"/>
      <c r="B48" s="714"/>
      <c r="C48" s="531"/>
      <c r="D48" s="531"/>
      <c r="E48" s="539"/>
      <c r="F48" s="539"/>
      <c r="G48" s="540"/>
      <c r="H48" s="531"/>
      <c r="I48" s="531"/>
      <c r="J48" s="531"/>
      <c r="K48" s="541"/>
      <c r="L48" s="715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93"/>
      <c r="C49" s="382"/>
      <c r="D49" s="385"/>
      <c r="E49" s="651"/>
      <c r="F49" s="394"/>
      <c r="G49" s="395"/>
      <c r="H49" s="382"/>
      <c r="I49" s="382"/>
      <c r="J49" s="382"/>
      <c r="K49" s="386"/>
      <c r="L49" s="650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93"/>
      <c r="C50" s="385"/>
      <c r="D50" s="382"/>
      <c r="E50" s="394"/>
      <c r="F50" s="394"/>
      <c r="G50" s="395"/>
      <c r="H50" s="382"/>
      <c r="I50" s="382"/>
      <c r="J50" s="382"/>
      <c r="K50" s="386"/>
      <c r="L50" s="650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08"/>
      <c r="C51" s="382"/>
      <c r="D51" s="382"/>
      <c r="E51" s="394"/>
      <c r="F51" s="394"/>
      <c r="G51" s="395"/>
      <c r="H51" s="382"/>
      <c r="I51" s="382"/>
      <c r="J51" s="382"/>
      <c r="K51" s="386"/>
      <c r="L51" s="650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9" customFormat="1">
      <c r="A52" s="393"/>
      <c r="B52" s="608"/>
      <c r="C52" s="382"/>
      <c r="D52" s="382"/>
      <c r="E52" s="394"/>
      <c r="F52" s="394"/>
      <c r="G52" s="395"/>
      <c r="H52" s="382"/>
      <c r="I52" s="382"/>
      <c r="J52" s="382"/>
      <c r="K52" s="386"/>
      <c r="L52" s="650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79" customFormat="1">
      <c r="A53" s="393"/>
      <c r="B53" s="608"/>
      <c r="C53" s="382"/>
      <c r="D53" s="382"/>
      <c r="E53" s="394"/>
      <c r="F53" s="394"/>
      <c r="G53" s="395"/>
      <c r="H53" s="382"/>
      <c r="I53" s="382"/>
      <c r="J53" s="382"/>
      <c r="K53" s="386"/>
      <c r="L53" s="650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</row>
    <row r="54" spans="1:523" s="279" customFormat="1">
      <c r="A54" s="393"/>
      <c r="B54" s="608"/>
      <c r="C54" s="382"/>
      <c r="D54" s="382"/>
      <c r="E54" s="394"/>
      <c r="F54" s="394"/>
      <c r="G54" s="395"/>
      <c r="H54" s="382"/>
      <c r="I54" s="607"/>
      <c r="J54" s="382"/>
      <c r="K54" s="386"/>
      <c r="L54" s="650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</row>
    <row r="55" spans="1:523" s="279" customFormat="1">
      <c r="A55" s="393"/>
      <c r="B55" s="608"/>
      <c r="C55" s="382"/>
      <c r="D55" s="382"/>
      <c r="E55" s="394"/>
      <c r="F55" s="394"/>
      <c r="G55" s="395"/>
      <c r="H55" s="382"/>
      <c r="I55" s="382"/>
      <c r="J55" s="382"/>
      <c r="K55" s="386"/>
      <c r="L55" s="650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</row>
    <row r="56" spans="1:523" s="279" customFormat="1">
      <c r="A56" s="393"/>
      <c r="B56" s="608"/>
      <c r="C56" s="382"/>
      <c r="D56" s="382"/>
      <c r="E56" s="394"/>
      <c r="F56" s="394"/>
      <c r="G56" s="395"/>
      <c r="H56" s="382"/>
      <c r="I56" s="382"/>
      <c r="J56" s="382"/>
      <c r="K56" s="386"/>
      <c r="L56" s="650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</row>
    <row r="57" spans="1:523" s="279" customFormat="1">
      <c r="A57" s="393"/>
      <c r="B57" s="608"/>
      <c r="C57" s="382"/>
      <c r="D57" s="382"/>
      <c r="E57" s="394"/>
      <c r="F57" s="394"/>
      <c r="G57" s="395"/>
      <c r="H57" s="382"/>
      <c r="I57" s="382"/>
      <c r="J57" s="382"/>
      <c r="K57" s="386"/>
      <c r="L57" s="650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</row>
    <row r="58" spans="1:523" s="279" customFormat="1">
      <c r="A58" s="393"/>
      <c r="B58" s="608"/>
      <c r="C58" s="382"/>
      <c r="D58" s="384"/>
      <c r="E58" s="394"/>
      <c r="F58" s="394"/>
      <c r="G58" s="395"/>
      <c r="H58" s="382"/>
      <c r="I58" s="382"/>
      <c r="J58" s="382"/>
      <c r="K58" s="386"/>
      <c r="L58" s="650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</row>
    <row r="59" spans="1:523" s="279" customFormat="1">
      <c r="A59" s="393"/>
      <c r="B59" s="608"/>
      <c r="C59" s="385"/>
      <c r="D59" s="382"/>
      <c r="E59" s="394"/>
      <c r="F59" s="394"/>
      <c r="G59" s="395"/>
      <c r="H59" s="382"/>
      <c r="I59" s="382"/>
      <c r="J59" s="382"/>
      <c r="K59" s="386"/>
      <c r="L59" s="650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</row>
    <row r="60" spans="1:523" s="283" customFormat="1" ht="15.75">
      <c r="A60" s="393"/>
      <c r="B60" s="608"/>
      <c r="C60" s="382"/>
      <c r="D60" s="385"/>
      <c r="E60" s="651"/>
      <c r="F60" s="394"/>
      <c r="G60" s="395"/>
      <c r="H60" s="382"/>
      <c r="I60" s="382"/>
      <c r="J60" s="65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608"/>
      <c r="C61" s="385"/>
      <c r="D61" s="616"/>
      <c r="E61" s="617"/>
      <c r="F61" s="539"/>
      <c r="G61" s="540"/>
      <c r="H61" s="531"/>
      <c r="I61" s="531"/>
      <c r="J61" s="531"/>
      <c r="K61" s="541"/>
      <c r="L61" s="570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615"/>
      <c r="B62" s="538"/>
      <c r="C62" s="616"/>
      <c r="D62" s="384"/>
      <c r="E62" s="396"/>
      <c r="F62" s="394"/>
      <c r="G62" s="395"/>
      <c r="H62" s="382"/>
      <c r="I62" s="382"/>
      <c r="J62" s="382"/>
      <c r="K62" s="386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4"/>
      <c r="D63" s="384"/>
      <c r="E63" s="396"/>
      <c r="F63" s="394"/>
      <c r="G63" s="395"/>
      <c r="H63" s="382"/>
      <c r="I63" s="382"/>
      <c r="J63" s="382"/>
      <c r="K63" s="386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5"/>
      <c r="D64" s="384"/>
      <c r="E64" s="396"/>
      <c r="F64" s="394"/>
      <c r="G64" s="395"/>
      <c r="H64" s="382"/>
      <c r="I64" s="382"/>
      <c r="J64" s="382"/>
      <c r="K64" s="386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5"/>
      <c r="D65" s="384"/>
      <c r="E65" s="396"/>
      <c r="F65" s="394"/>
      <c r="G65" s="395"/>
      <c r="H65" s="382"/>
      <c r="I65" s="382"/>
      <c r="J65" s="382"/>
      <c r="K65" s="386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5"/>
      <c r="D66" s="384"/>
      <c r="E66" s="396"/>
      <c r="F66" s="394"/>
      <c r="G66" s="395"/>
      <c r="H66" s="382"/>
      <c r="I66" s="382"/>
      <c r="J66" s="382"/>
      <c r="K66" s="386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5"/>
      <c r="D67" s="382"/>
      <c r="E67" s="394"/>
      <c r="F67" s="394"/>
      <c r="G67" s="395"/>
      <c r="H67" s="382"/>
      <c r="I67" s="382"/>
      <c r="J67" s="382"/>
      <c r="K67" s="386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2"/>
      <c r="D68" s="382"/>
      <c r="E68" s="394"/>
      <c r="F68" s="394"/>
      <c r="G68" s="395"/>
      <c r="H68" s="382"/>
      <c r="I68" s="382"/>
      <c r="J68" s="382"/>
      <c r="K68" s="386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2"/>
      <c r="D69" s="382"/>
      <c r="E69" s="394"/>
      <c r="F69" s="394"/>
      <c r="G69" s="395"/>
      <c r="H69" s="382"/>
      <c r="I69" s="382"/>
      <c r="J69" s="382"/>
      <c r="K69" s="387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9"/>
      <c r="E70" s="394"/>
      <c r="F70" s="394"/>
      <c r="G70" s="395"/>
      <c r="H70" s="382"/>
      <c r="I70" s="382"/>
      <c r="J70" s="382"/>
      <c r="K70" s="388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4"/>
      <c r="D71" s="384"/>
      <c r="E71" s="396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4"/>
      <c r="D72" s="384"/>
      <c r="E72" s="396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4"/>
      <c r="D73" s="384"/>
      <c r="E73" s="396"/>
      <c r="F73" s="394"/>
      <c r="G73" s="395"/>
      <c r="H73" s="382"/>
      <c r="I73" s="382"/>
      <c r="J73" s="382"/>
      <c r="K73" s="387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4"/>
      <c r="D74" s="384"/>
      <c r="E74" s="396"/>
      <c r="F74" s="394"/>
      <c r="G74" s="395"/>
      <c r="H74" s="382"/>
      <c r="I74" s="382"/>
      <c r="J74" s="382"/>
      <c r="K74" s="387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4"/>
      <c r="D75" s="384"/>
      <c r="E75" s="396"/>
      <c r="F75" s="394"/>
      <c r="G75" s="395"/>
      <c r="H75" s="382"/>
      <c r="I75" s="382"/>
      <c r="J75" s="382"/>
      <c r="K75" s="387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4"/>
      <c r="E76" s="396"/>
      <c r="F76" s="394"/>
      <c r="G76" s="395"/>
      <c r="H76" s="397"/>
      <c r="I76" s="382"/>
      <c r="J76" s="382"/>
      <c r="K76" s="387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2"/>
      <c r="D77" s="382"/>
      <c r="E77" s="394"/>
      <c r="F77" s="394"/>
      <c r="G77" s="395"/>
      <c r="H77" s="382"/>
      <c r="I77" s="382"/>
      <c r="J77" s="382"/>
      <c r="K77" s="386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82"/>
      <c r="D78" s="382"/>
      <c r="E78" s="394"/>
      <c r="F78" s="394"/>
      <c r="G78" s="395"/>
      <c r="H78" s="382"/>
      <c r="I78" s="382"/>
      <c r="J78" s="382"/>
      <c r="K78" s="387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93"/>
      <c r="B79" s="381"/>
      <c r="C79" s="382"/>
      <c r="D79" s="382"/>
      <c r="E79" s="394"/>
      <c r="F79" s="394"/>
      <c r="G79" s="395"/>
      <c r="H79" s="382"/>
      <c r="I79" s="382"/>
      <c r="J79" s="382"/>
      <c r="K79" s="387"/>
      <c r="L79" s="378"/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93"/>
      <c r="B80" s="381"/>
      <c r="C80" s="382"/>
      <c r="D80" s="382"/>
      <c r="E80" s="394"/>
      <c r="F80" s="394"/>
      <c r="G80" s="395"/>
      <c r="H80" s="382"/>
      <c r="I80" s="382"/>
      <c r="J80" s="382"/>
      <c r="K80" s="387"/>
      <c r="L80" s="378"/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93"/>
      <c r="B81" s="381"/>
      <c r="C81" s="382"/>
      <c r="D81" s="382"/>
      <c r="E81" s="394"/>
      <c r="F81" s="394"/>
      <c r="G81" s="395"/>
      <c r="H81" s="382"/>
      <c r="I81" s="382"/>
      <c r="J81" s="382"/>
      <c r="K81" s="386"/>
      <c r="L81" s="378"/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93"/>
      <c r="B82" s="381"/>
      <c r="C82" s="382"/>
      <c r="D82" s="382"/>
      <c r="E82" s="394"/>
      <c r="F82" s="394"/>
      <c r="G82" s="395"/>
      <c r="H82" s="382"/>
      <c r="I82" s="382"/>
      <c r="J82" s="382"/>
      <c r="K82" s="387"/>
      <c r="L82" s="378"/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93"/>
      <c r="B83" s="381"/>
      <c r="C83" s="382"/>
      <c r="D83" s="382"/>
      <c r="E83" s="394"/>
      <c r="F83" s="395"/>
      <c r="G83" s="395"/>
      <c r="H83" s="382"/>
      <c r="I83" s="382"/>
      <c r="J83" s="382"/>
      <c r="K83" s="383"/>
      <c r="L83" s="378"/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93"/>
      <c r="B84" s="381"/>
      <c r="C84" s="384"/>
      <c r="D84" s="382"/>
      <c r="E84" s="394"/>
      <c r="F84" s="395"/>
      <c r="G84" s="395"/>
      <c r="H84" s="382"/>
      <c r="I84" s="382"/>
      <c r="J84" s="382"/>
      <c r="K84" s="383"/>
      <c r="L84" s="378"/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322"/>
      <c r="FT84" s="322"/>
      <c r="FU84" s="322"/>
      <c r="FV84" s="322"/>
      <c r="FW84" s="322"/>
      <c r="FX84" s="322"/>
      <c r="FY84" s="322"/>
      <c r="FZ84" s="322"/>
      <c r="GA84" s="322"/>
      <c r="GB84" s="322"/>
      <c r="GC84" s="322"/>
      <c r="GD84" s="322"/>
      <c r="GE84" s="322"/>
      <c r="GF84" s="322"/>
      <c r="GG84" s="322"/>
      <c r="GH84" s="322"/>
      <c r="GI84" s="322"/>
      <c r="GJ84" s="322"/>
      <c r="GK84" s="322"/>
      <c r="GL84" s="322"/>
      <c r="GM84" s="322"/>
      <c r="GN84" s="322"/>
      <c r="GO84" s="322"/>
      <c r="GP84" s="322"/>
      <c r="GQ84" s="322"/>
      <c r="GR84" s="322"/>
      <c r="GS84" s="322"/>
      <c r="GT84" s="322"/>
      <c r="GU84" s="322"/>
      <c r="GV84" s="322"/>
      <c r="GW84" s="322"/>
      <c r="GX84" s="322"/>
      <c r="GY84" s="322"/>
      <c r="GZ84" s="322"/>
      <c r="HA84" s="322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83" customFormat="1" ht="15.75">
      <c r="A85" s="393"/>
      <c r="B85" s="381"/>
      <c r="C85" s="384"/>
      <c r="D85" s="292"/>
      <c r="E85" s="325"/>
      <c r="F85" s="277"/>
      <c r="G85" s="277"/>
      <c r="H85" s="292"/>
      <c r="I85" s="292"/>
      <c r="J85" s="326"/>
      <c r="K85" s="383"/>
      <c r="L85" s="378"/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 s="322"/>
      <c r="FT85" s="322"/>
      <c r="FU85" s="322"/>
      <c r="FV85" s="322"/>
      <c r="FW85" s="322"/>
      <c r="FX85" s="322"/>
      <c r="FY85" s="322"/>
      <c r="FZ85" s="322"/>
      <c r="GA85" s="322"/>
      <c r="GB85" s="322"/>
      <c r="GC85" s="322"/>
      <c r="GD85" s="322"/>
      <c r="GE85" s="322"/>
      <c r="GF85" s="322"/>
      <c r="GG85" s="322"/>
      <c r="GH85" s="322"/>
      <c r="GI85" s="322"/>
      <c r="GJ85" s="322"/>
      <c r="GK85" s="322"/>
      <c r="GL85" s="322"/>
      <c r="GM85" s="322"/>
      <c r="GN85" s="322"/>
      <c r="GO85" s="322"/>
      <c r="GP85" s="322"/>
      <c r="GQ85" s="322"/>
      <c r="GR85" s="322"/>
      <c r="GS85" s="322"/>
      <c r="GT85" s="322"/>
      <c r="GU85" s="322"/>
      <c r="GV85" s="322"/>
      <c r="GW85" s="322"/>
      <c r="GX85" s="322"/>
      <c r="GY85" s="322"/>
      <c r="GZ85" s="322"/>
      <c r="HA85" s="322"/>
      <c r="HB85" s="322"/>
      <c r="HC85" s="322"/>
      <c r="HD85" s="322"/>
      <c r="HE85" s="322"/>
      <c r="HF85" s="322"/>
      <c r="HG85" s="322"/>
      <c r="HH85" s="322"/>
      <c r="HI85" s="322"/>
      <c r="HJ85" s="322"/>
      <c r="HK85" s="322"/>
      <c r="HL85" s="322"/>
      <c r="HM85" s="322"/>
      <c r="HN85" s="322"/>
      <c r="HO85" s="322"/>
      <c r="HP85" s="322"/>
      <c r="HQ85" s="322"/>
      <c r="HR85" s="322"/>
      <c r="HS85" s="322"/>
      <c r="HT85" s="322"/>
      <c r="HU85" s="322"/>
      <c r="HV85" s="322"/>
      <c r="HW85" s="322"/>
      <c r="HX85" s="322"/>
      <c r="HY85" s="322"/>
      <c r="HZ85" s="322"/>
      <c r="IA85" s="322"/>
      <c r="IB85" s="322"/>
      <c r="IC85" s="322"/>
      <c r="ID85" s="322"/>
      <c r="IE85" s="322"/>
      <c r="IF85" s="322"/>
      <c r="IG85" s="322"/>
      <c r="IH85" s="322"/>
      <c r="II85" s="322"/>
      <c r="IJ85" s="322"/>
      <c r="IK85" s="322"/>
      <c r="IL85" s="322"/>
      <c r="IM85" s="322"/>
      <c r="IN85" s="322"/>
      <c r="IO85" s="322"/>
      <c r="IP85" s="322"/>
      <c r="IQ85" s="322"/>
      <c r="IR85" s="322"/>
      <c r="IS85" s="322"/>
      <c r="IT85" s="322"/>
      <c r="IU85" s="322"/>
      <c r="IV85" s="322"/>
      <c r="IW85" s="322"/>
      <c r="IX85" s="322"/>
      <c r="IY85" s="322"/>
      <c r="IZ85" s="322"/>
      <c r="JA85" s="322"/>
      <c r="JB85" s="322"/>
      <c r="JC85" s="322"/>
      <c r="JD85" s="322"/>
      <c r="JE85" s="322"/>
      <c r="JF85" s="322"/>
      <c r="JG85" s="322"/>
      <c r="JH85" s="322"/>
      <c r="JI85" s="322"/>
      <c r="JJ85" s="322"/>
      <c r="JK85" s="322"/>
      <c r="JL85" s="322"/>
      <c r="JM85" s="322"/>
      <c r="JN85" s="322"/>
      <c r="JO85" s="322"/>
      <c r="JP85" s="322"/>
      <c r="JQ85" s="322"/>
      <c r="JR85" s="322"/>
      <c r="JS85" s="322"/>
      <c r="JT85" s="322"/>
      <c r="JU85" s="322"/>
      <c r="JV85" s="322"/>
      <c r="JW85" s="322"/>
      <c r="JX85" s="322"/>
      <c r="JY85" s="322"/>
      <c r="JZ85" s="322"/>
      <c r="KA85" s="322"/>
      <c r="KB85" s="322"/>
      <c r="KC85" s="322"/>
      <c r="KD85" s="322"/>
      <c r="KE85" s="322"/>
      <c r="KF85" s="322"/>
      <c r="KG85" s="322"/>
      <c r="KH85" s="322"/>
      <c r="KI85" s="322"/>
      <c r="KJ85" s="322"/>
      <c r="KK85" s="322"/>
      <c r="KL85" s="322"/>
      <c r="KM85" s="322"/>
      <c r="KN85" s="322"/>
      <c r="KO85" s="322"/>
      <c r="KP85" s="322"/>
      <c r="KQ85" s="322"/>
      <c r="KR85" s="322"/>
      <c r="KS85" s="322"/>
      <c r="KT85" s="322"/>
      <c r="KU85" s="322"/>
      <c r="KV85" s="322"/>
      <c r="KW85" s="322"/>
      <c r="KX85" s="322"/>
      <c r="KY85" s="322"/>
      <c r="KZ85" s="322"/>
      <c r="LA85" s="322"/>
      <c r="LB85" s="322"/>
      <c r="LC85" s="322"/>
      <c r="LD85" s="322"/>
      <c r="LE85" s="322"/>
      <c r="LF85" s="322"/>
      <c r="LG85" s="322"/>
      <c r="LH85" s="322"/>
      <c r="LI85" s="322"/>
      <c r="LJ85" s="322"/>
      <c r="LK85" s="322"/>
      <c r="LL85" s="322"/>
      <c r="LM85" s="322"/>
      <c r="LN85" s="322"/>
      <c r="LO85" s="322"/>
      <c r="LP85" s="322"/>
      <c r="LQ85" s="322"/>
      <c r="LR85" s="322"/>
      <c r="LS85" s="322"/>
      <c r="LT85" s="322"/>
      <c r="LU85" s="322"/>
      <c r="LV85" s="322"/>
      <c r="LW85" s="322"/>
      <c r="LX85" s="322"/>
      <c r="LY85" s="322"/>
      <c r="LZ85" s="322"/>
      <c r="MA85" s="322"/>
      <c r="MB85" s="322"/>
      <c r="MC85" s="322"/>
      <c r="MD85" s="322"/>
      <c r="ME85" s="322"/>
      <c r="MF85" s="322"/>
      <c r="MG85" s="322"/>
      <c r="MH85" s="322"/>
      <c r="MI85" s="322"/>
      <c r="MJ85" s="322"/>
      <c r="MK85" s="322"/>
      <c r="ML85" s="322"/>
      <c r="MM85" s="322"/>
      <c r="MN85" s="322"/>
      <c r="MO85" s="322"/>
      <c r="MP85" s="322"/>
      <c r="MQ85" s="322"/>
      <c r="MR85" s="322"/>
      <c r="MS85" s="322"/>
      <c r="MT85" s="322"/>
      <c r="MU85" s="322"/>
      <c r="MV85" s="322"/>
      <c r="MW85" s="322"/>
      <c r="MX85" s="322"/>
      <c r="MY85" s="322"/>
      <c r="MZ85" s="322"/>
      <c r="NA85" s="322"/>
      <c r="NB85" s="322"/>
      <c r="NC85" s="322"/>
      <c r="ND85" s="322"/>
      <c r="NE85" s="322"/>
      <c r="NF85" s="322"/>
      <c r="NG85" s="322"/>
      <c r="NH85" s="322"/>
      <c r="NI85" s="322"/>
      <c r="NJ85" s="322"/>
      <c r="NK85" s="322"/>
      <c r="NL85" s="322"/>
      <c r="NM85" s="322"/>
      <c r="NN85" s="322"/>
      <c r="NO85" s="322"/>
      <c r="NP85" s="322"/>
      <c r="NQ85" s="322"/>
      <c r="NR85" s="322"/>
      <c r="NS85" s="322"/>
      <c r="NT85" s="322"/>
      <c r="NU85" s="322"/>
      <c r="NV85" s="322"/>
      <c r="NW85" s="322"/>
      <c r="NX85" s="322"/>
      <c r="NY85" s="322"/>
      <c r="NZ85" s="322"/>
      <c r="OA85" s="322"/>
      <c r="OB85" s="322"/>
      <c r="OC85" s="322"/>
      <c r="OD85" s="322"/>
      <c r="OE85" s="322"/>
      <c r="OF85" s="322"/>
      <c r="OG85" s="322"/>
      <c r="OH85" s="322"/>
      <c r="OI85" s="322"/>
      <c r="OJ85" s="322"/>
      <c r="OK85" s="322"/>
      <c r="OL85" s="322"/>
      <c r="OM85" s="322"/>
      <c r="ON85" s="322"/>
      <c r="OO85" s="322"/>
      <c r="OP85" s="322"/>
      <c r="OQ85" s="322"/>
      <c r="OR85" s="322"/>
      <c r="OS85" s="322"/>
      <c r="OT85" s="322"/>
      <c r="OU85" s="322"/>
      <c r="OV85" s="322"/>
      <c r="OW85" s="322"/>
      <c r="OX85" s="322"/>
      <c r="OY85" s="322"/>
      <c r="OZ85" s="322"/>
      <c r="PA85" s="322"/>
      <c r="PB85" s="322"/>
      <c r="PC85" s="322"/>
      <c r="PD85" s="322"/>
      <c r="PE85" s="322"/>
      <c r="PF85" s="322"/>
      <c r="PG85" s="322"/>
      <c r="PH85" s="322"/>
      <c r="PI85" s="322"/>
      <c r="PJ85" s="322"/>
      <c r="PK85" s="322"/>
      <c r="PL85" s="322"/>
      <c r="PM85" s="322"/>
      <c r="PN85" s="322"/>
      <c r="PO85" s="322"/>
      <c r="PP85" s="322"/>
      <c r="PQ85" s="322"/>
      <c r="PR85" s="322"/>
      <c r="PS85" s="322"/>
      <c r="PT85" s="322"/>
      <c r="PU85" s="322"/>
      <c r="PV85" s="322"/>
      <c r="PW85" s="322"/>
      <c r="PX85" s="322"/>
      <c r="PY85" s="322"/>
      <c r="PZ85" s="322"/>
      <c r="QA85" s="322"/>
      <c r="QB85" s="322"/>
      <c r="QC85" s="322"/>
      <c r="QD85" s="322"/>
      <c r="QE85" s="322"/>
      <c r="QF85" s="322"/>
      <c r="QG85" s="322"/>
      <c r="QH85" s="322"/>
      <c r="QI85" s="322"/>
      <c r="QJ85" s="322"/>
      <c r="QK85" s="322"/>
      <c r="QL85" s="322"/>
      <c r="QM85" s="322"/>
      <c r="QN85" s="322"/>
      <c r="QO85" s="322"/>
      <c r="QP85" s="322"/>
      <c r="QQ85" s="322"/>
      <c r="QR85" s="322"/>
      <c r="QS85" s="322"/>
      <c r="QT85" s="322"/>
      <c r="QU85" s="322"/>
      <c r="QV85" s="322"/>
      <c r="QW85" s="322"/>
      <c r="QX85" s="322"/>
      <c r="QY85" s="322"/>
      <c r="QZ85" s="322"/>
      <c r="RA85" s="322"/>
      <c r="RB85" s="322"/>
      <c r="RC85" s="322"/>
      <c r="RD85" s="322"/>
      <c r="RE85" s="322"/>
      <c r="RF85" s="322"/>
      <c r="RG85" s="322"/>
      <c r="RH85" s="322"/>
      <c r="RI85" s="322"/>
      <c r="RJ85" s="322"/>
      <c r="RK85" s="322"/>
      <c r="RL85" s="322"/>
      <c r="RM85" s="322"/>
      <c r="RN85" s="322"/>
      <c r="RO85" s="322"/>
      <c r="RP85" s="322"/>
      <c r="RQ85" s="322"/>
      <c r="RR85" s="322"/>
      <c r="RS85" s="322"/>
      <c r="RT85" s="322"/>
      <c r="RU85" s="322"/>
      <c r="RV85" s="322"/>
      <c r="RW85" s="322"/>
      <c r="RX85" s="322"/>
      <c r="RY85" s="322"/>
      <c r="RZ85" s="322"/>
      <c r="SA85" s="322"/>
      <c r="SB85" s="322"/>
      <c r="SC85" s="322"/>
      <c r="SD85" s="322"/>
      <c r="SE85" s="322"/>
      <c r="SF85" s="322"/>
      <c r="SG85" s="322"/>
      <c r="SH85" s="322"/>
      <c r="SI85" s="322"/>
      <c r="SJ85" s="322"/>
      <c r="SK85" s="322"/>
      <c r="SL85" s="322"/>
      <c r="SM85" s="322"/>
      <c r="SN85" s="322"/>
      <c r="SO85" s="322"/>
      <c r="SP85" s="322"/>
      <c r="SQ85" s="322"/>
      <c r="SR85" s="322"/>
      <c r="SS85" s="322"/>
      <c r="ST85" s="322"/>
      <c r="SU85" s="322"/>
      <c r="SV85" s="322"/>
      <c r="SW85" s="322"/>
      <c r="SX85" s="322"/>
      <c r="SY85" s="322"/>
      <c r="SZ85" s="322"/>
      <c r="TA85" s="322"/>
      <c r="TB85" s="322"/>
      <c r="TC85" s="322"/>
    </row>
    <row r="86" spans="1:523" s="283" customFormat="1" ht="15.75">
      <c r="A86" s="393"/>
      <c r="B86" s="381"/>
      <c r="C86" s="327"/>
      <c r="D86" s="292"/>
      <c r="E86" s="325"/>
      <c r="F86" s="277"/>
      <c r="G86" s="277"/>
      <c r="H86" s="292"/>
      <c r="I86" s="292"/>
      <c r="J86" s="326"/>
      <c r="K86" s="328"/>
      <c r="L86" s="378"/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 s="322"/>
      <c r="FT86" s="322"/>
      <c r="FU86" s="322"/>
      <c r="FV86" s="322"/>
      <c r="FW86" s="322"/>
      <c r="FX86" s="322"/>
      <c r="FY86" s="322"/>
      <c r="FZ86" s="322"/>
      <c r="GA86" s="322"/>
      <c r="GB86" s="322"/>
      <c r="GC86" s="322"/>
      <c r="GD86" s="322"/>
      <c r="GE86" s="322"/>
      <c r="GF86" s="322"/>
      <c r="GG86" s="322"/>
      <c r="GH86" s="322"/>
      <c r="GI86" s="322"/>
      <c r="GJ86" s="322"/>
      <c r="GK86" s="322"/>
      <c r="GL86" s="322"/>
      <c r="GM86" s="322"/>
      <c r="GN86" s="322"/>
      <c r="GO86" s="322"/>
      <c r="GP86" s="322"/>
      <c r="GQ86" s="322"/>
      <c r="GR86" s="322"/>
      <c r="GS86" s="322"/>
      <c r="GT86" s="322"/>
      <c r="GU86" s="322"/>
      <c r="GV86" s="322"/>
      <c r="GW86" s="322"/>
      <c r="GX86" s="322"/>
      <c r="GY86" s="322"/>
      <c r="GZ86" s="322"/>
      <c r="HA86" s="322"/>
      <c r="HB86" s="322"/>
      <c r="HC86" s="322"/>
      <c r="HD86" s="322"/>
      <c r="HE86" s="322"/>
      <c r="HF86" s="322"/>
      <c r="HG86" s="322"/>
      <c r="HH86" s="322"/>
      <c r="HI86" s="322"/>
      <c r="HJ86" s="322"/>
      <c r="HK86" s="322"/>
      <c r="HL86" s="322"/>
      <c r="HM86" s="322"/>
      <c r="HN86" s="322"/>
      <c r="HO86" s="322"/>
      <c r="HP86" s="322"/>
      <c r="HQ86" s="322"/>
      <c r="HR86" s="322"/>
      <c r="HS86" s="322"/>
      <c r="HT86" s="322"/>
      <c r="HU86" s="322"/>
      <c r="HV86" s="322"/>
      <c r="HW86" s="322"/>
      <c r="HX86" s="322"/>
      <c r="HY86" s="322"/>
      <c r="HZ86" s="322"/>
      <c r="IA86" s="322"/>
      <c r="IB86" s="322"/>
      <c r="IC86" s="322"/>
      <c r="ID86" s="322"/>
      <c r="IE86" s="322"/>
      <c r="IF86" s="322"/>
      <c r="IG86" s="322"/>
      <c r="IH86" s="322"/>
      <c r="II86" s="322"/>
      <c r="IJ86" s="322"/>
      <c r="IK86" s="322"/>
      <c r="IL86" s="322"/>
      <c r="IM86" s="322"/>
      <c r="IN86" s="322"/>
      <c r="IO86" s="322"/>
      <c r="IP86" s="322"/>
      <c r="IQ86" s="322"/>
      <c r="IR86" s="322"/>
      <c r="IS86" s="322"/>
      <c r="IT86" s="322"/>
      <c r="IU86" s="322"/>
      <c r="IV86" s="322"/>
      <c r="IW86" s="322"/>
      <c r="IX86" s="322"/>
      <c r="IY86" s="322"/>
      <c r="IZ86" s="322"/>
      <c r="JA86" s="322"/>
      <c r="JB86" s="322"/>
      <c r="JC86" s="322"/>
      <c r="JD86" s="322"/>
      <c r="JE86" s="322"/>
      <c r="JF86" s="322"/>
      <c r="JG86" s="322"/>
      <c r="JH86" s="322"/>
      <c r="JI86" s="322"/>
      <c r="JJ86" s="322"/>
      <c r="JK86" s="322"/>
      <c r="JL86" s="322"/>
      <c r="JM86" s="322"/>
      <c r="JN86" s="322"/>
      <c r="JO86" s="322"/>
      <c r="JP86" s="322"/>
      <c r="JQ86" s="322"/>
      <c r="JR86" s="322"/>
      <c r="JS86" s="322"/>
      <c r="JT86" s="322"/>
      <c r="JU86" s="322"/>
      <c r="JV86" s="322"/>
      <c r="JW86" s="322"/>
      <c r="JX86" s="322"/>
      <c r="JY86" s="322"/>
      <c r="JZ86" s="322"/>
      <c r="KA86" s="322"/>
      <c r="KB86" s="322"/>
      <c r="KC86" s="322"/>
      <c r="KD86" s="322"/>
      <c r="KE86" s="322"/>
      <c r="KF86" s="322"/>
      <c r="KG86" s="322"/>
      <c r="KH86" s="322"/>
      <c r="KI86" s="322"/>
      <c r="KJ86" s="322"/>
      <c r="KK86" s="322"/>
      <c r="KL86" s="322"/>
      <c r="KM86" s="322"/>
      <c r="KN86" s="322"/>
      <c r="KO86" s="322"/>
      <c r="KP86" s="322"/>
      <c r="KQ86" s="322"/>
      <c r="KR86" s="322"/>
      <c r="KS86" s="322"/>
      <c r="KT86" s="322"/>
      <c r="KU86" s="322"/>
      <c r="KV86" s="322"/>
      <c r="KW86" s="322"/>
      <c r="KX86" s="322"/>
      <c r="KY86" s="322"/>
      <c r="KZ86" s="322"/>
      <c r="LA86" s="322"/>
      <c r="LB86" s="322"/>
      <c r="LC86" s="322"/>
      <c r="LD86" s="322"/>
      <c r="LE86" s="322"/>
      <c r="LF86" s="322"/>
      <c r="LG86" s="322"/>
      <c r="LH86" s="322"/>
      <c r="LI86" s="322"/>
      <c r="LJ86" s="322"/>
      <c r="LK86" s="322"/>
      <c r="LL86" s="322"/>
      <c r="LM86" s="322"/>
      <c r="LN86" s="322"/>
      <c r="LO86" s="322"/>
      <c r="LP86" s="322"/>
      <c r="LQ86" s="322"/>
      <c r="LR86" s="322"/>
      <c r="LS86" s="322"/>
      <c r="LT86" s="322"/>
      <c r="LU86" s="322"/>
      <c r="LV86" s="322"/>
      <c r="LW86" s="322"/>
      <c r="LX86" s="322"/>
      <c r="LY86" s="322"/>
      <c r="LZ86" s="322"/>
      <c r="MA86" s="322"/>
      <c r="MB86" s="322"/>
      <c r="MC86" s="322"/>
      <c r="MD86" s="322"/>
      <c r="ME86" s="322"/>
      <c r="MF86" s="322"/>
      <c r="MG86" s="322"/>
      <c r="MH86" s="322"/>
      <c r="MI86" s="322"/>
      <c r="MJ86" s="322"/>
      <c r="MK86" s="322"/>
      <c r="ML86" s="322"/>
      <c r="MM86" s="322"/>
      <c r="MN86" s="322"/>
      <c r="MO86" s="322"/>
      <c r="MP86" s="322"/>
      <c r="MQ86" s="322"/>
      <c r="MR86" s="322"/>
      <c r="MS86" s="322"/>
      <c r="MT86" s="322"/>
      <c r="MU86" s="322"/>
      <c r="MV86" s="322"/>
      <c r="MW86" s="322"/>
      <c r="MX86" s="322"/>
      <c r="MY86" s="322"/>
      <c r="MZ86" s="322"/>
      <c r="NA86" s="322"/>
      <c r="NB86" s="322"/>
      <c r="NC86" s="322"/>
      <c r="ND86" s="322"/>
      <c r="NE86" s="322"/>
      <c r="NF86" s="322"/>
      <c r="NG86" s="322"/>
      <c r="NH86" s="322"/>
      <c r="NI86" s="322"/>
      <c r="NJ86" s="322"/>
      <c r="NK86" s="322"/>
      <c r="NL86" s="322"/>
      <c r="NM86" s="322"/>
      <c r="NN86" s="322"/>
      <c r="NO86" s="322"/>
      <c r="NP86" s="322"/>
      <c r="NQ86" s="322"/>
      <c r="NR86" s="322"/>
      <c r="NS86" s="322"/>
      <c r="NT86" s="322"/>
      <c r="NU86" s="322"/>
      <c r="NV86" s="322"/>
      <c r="NW86" s="322"/>
      <c r="NX86" s="322"/>
      <c r="NY86" s="322"/>
      <c r="NZ86" s="322"/>
      <c r="OA86" s="322"/>
      <c r="OB86" s="322"/>
      <c r="OC86" s="322"/>
      <c r="OD86" s="322"/>
      <c r="OE86" s="322"/>
      <c r="OF86" s="322"/>
      <c r="OG86" s="322"/>
      <c r="OH86" s="322"/>
      <c r="OI86" s="322"/>
      <c r="OJ86" s="322"/>
      <c r="OK86" s="322"/>
      <c r="OL86" s="322"/>
      <c r="OM86" s="322"/>
      <c r="ON86" s="322"/>
      <c r="OO86" s="322"/>
      <c r="OP86" s="322"/>
      <c r="OQ86" s="322"/>
      <c r="OR86" s="322"/>
      <c r="OS86" s="322"/>
      <c r="OT86" s="322"/>
      <c r="OU86" s="322"/>
      <c r="OV86" s="322"/>
      <c r="OW86" s="322"/>
      <c r="OX86" s="322"/>
      <c r="OY86" s="322"/>
      <c r="OZ86" s="322"/>
      <c r="PA86" s="322"/>
      <c r="PB86" s="322"/>
      <c r="PC86" s="322"/>
      <c r="PD86" s="322"/>
      <c r="PE86" s="322"/>
      <c r="PF86" s="322"/>
      <c r="PG86" s="322"/>
      <c r="PH86" s="322"/>
      <c r="PI86" s="322"/>
      <c r="PJ86" s="322"/>
      <c r="PK86" s="322"/>
      <c r="PL86" s="322"/>
      <c r="PM86" s="322"/>
      <c r="PN86" s="322"/>
      <c r="PO86" s="322"/>
      <c r="PP86" s="322"/>
      <c r="PQ86" s="322"/>
      <c r="PR86" s="322"/>
      <c r="PS86" s="322"/>
      <c r="PT86" s="322"/>
      <c r="PU86" s="322"/>
      <c r="PV86" s="322"/>
      <c r="PW86" s="322"/>
      <c r="PX86" s="322"/>
      <c r="PY86" s="322"/>
      <c r="PZ86" s="322"/>
      <c r="QA86" s="322"/>
      <c r="QB86" s="322"/>
      <c r="QC86" s="322"/>
      <c r="QD86" s="322"/>
      <c r="QE86" s="322"/>
      <c r="QF86" s="322"/>
      <c r="QG86" s="322"/>
      <c r="QH86" s="322"/>
      <c r="QI86" s="322"/>
      <c r="QJ86" s="322"/>
      <c r="QK86" s="322"/>
      <c r="QL86" s="322"/>
      <c r="QM86" s="322"/>
      <c r="QN86" s="322"/>
      <c r="QO86" s="322"/>
      <c r="QP86" s="322"/>
      <c r="QQ86" s="322"/>
      <c r="QR86" s="322"/>
      <c r="QS86" s="322"/>
      <c r="QT86" s="322"/>
      <c r="QU86" s="322"/>
      <c r="QV86" s="322"/>
      <c r="QW86" s="322"/>
      <c r="QX86" s="322"/>
      <c r="QY86" s="322"/>
      <c r="QZ86" s="322"/>
      <c r="RA86" s="322"/>
      <c r="RB86" s="322"/>
      <c r="RC86" s="322"/>
      <c r="RD86" s="322"/>
      <c r="RE86" s="322"/>
      <c r="RF86" s="322"/>
      <c r="RG86" s="322"/>
      <c r="RH86" s="322"/>
      <c r="RI86" s="322"/>
      <c r="RJ86" s="322"/>
      <c r="RK86" s="322"/>
      <c r="RL86" s="322"/>
      <c r="RM86" s="322"/>
      <c r="RN86" s="322"/>
      <c r="RO86" s="322"/>
      <c r="RP86" s="322"/>
      <c r="RQ86" s="322"/>
      <c r="RR86" s="322"/>
      <c r="RS86" s="322"/>
      <c r="RT86" s="322"/>
      <c r="RU86" s="322"/>
      <c r="RV86" s="322"/>
      <c r="RW86" s="322"/>
      <c r="RX86" s="322"/>
      <c r="RY86" s="322"/>
      <c r="RZ86" s="322"/>
      <c r="SA86" s="322"/>
      <c r="SB86" s="322"/>
      <c r="SC86" s="322"/>
      <c r="SD86" s="322"/>
      <c r="SE86" s="322"/>
      <c r="SF86" s="322"/>
      <c r="SG86" s="322"/>
      <c r="SH86" s="322"/>
      <c r="SI86" s="322"/>
      <c r="SJ86" s="322"/>
      <c r="SK86" s="322"/>
      <c r="SL86" s="322"/>
      <c r="SM86" s="322"/>
      <c r="SN86" s="322"/>
      <c r="SO86" s="322"/>
      <c r="SP86" s="322"/>
      <c r="SQ86" s="322"/>
      <c r="SR86" s="322"/>
      <c r="SS86" s="322"/>
      <c r="ST86" s="322"/>
      <c r="SU86" s="322"/>
      <c r="SV86" s="322"/>
      <c r="SW86" s="322"/>
      <c r="SX86" s="322"/>
      <c r="SY86" s="322"/>
      <c r="SZ86" s="322"/>
      <c r="TA86" s="322"/>
      <c r="TB86" s="322"/>
      <c r="TC86" s="322"/>
    </row>
    <row r="87" spans="1:523" s="283" customFormat="1" ht="15.75">
      <c r="A87" s="330"/>
      <c r="B87" s="331"/>
      <c r="C87" s="327"/>
      <c r="D87" s="292"/>
      <c r="E87" s="325"/>
      <c r="F87" s="277"/>
      <c r="G87" s="277"/>
      <c r="H87" s="292"/>
      <c r="I87" s="292"/>
      <c r="J87" s="326"/>
      <c r="K87" s="328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 s="322"/>
      <c r="FT87" s="322"/>
      <c r="FU87" s="322"/>
      <c r="FV87" s="322"/>
      <c r="FW87" s="322"/>
      <c r="FX87" s="322"/>
      <c r="FY87" s="322"/>
      <c r="FZ87" s="322"/>
      <c r="GA87" s="322"/>
      <c r="GB87" s="322"/>
      <c r="GC87" s="322"/>
      <c r="GD87" s="322"/>
      <c r="GE87" s="322"/>
      <c r="GF87" s="322"/>
      <c r="GG87" s="322"/>
      <c r="GH87" s="322"/>
      <c r="GI87" s="322"/>
      <c r="GJ87" s="322"/>
      <c r="GK87" s="322"/>
      <c r="GL87" s="322"/>
      <c r="GM87" s="322"/>
      <c r="GN87" s="322"/>
      <c r="GO87" s="322"/>
      <c r="GP87" s="322"/>
      <c r="GQ87" s="322"/>
      <c r="GR87" s="322"/>
      <c r="GS87" s="322"/>
      <c r="GT87" s="322"/>
      <c r="GU87" s="322"/>
      <c r="GV87" s="322"/>
      <c r="GW87" s="322"/>
      <c r="GX87" s="322"/>
      <c r="GY87" s="322"/>
      <c r="GZ87" s="322"/>
      <c r="HA87" s="322"/>
      <c r="HB87" s="322"/>
      <c r="HC87" s="322"/>
      <c r="HD87" s="322"/>
      <c r="HE87" s="322"/>
      <c r="HF87" s="322"/>
      <c r="HG87" s="322"/>
      <c r="HH87" s="322"/>
      <c r="HI87" s="322"/>
      <c r="HJ87" s="322"/>
      <c r="HK87" s="322"/>
      <c r="HL87" s="322"/>
      <c r="HM87" s="322"/>
      <c r="HN87" s="322"/>
      <c r="HO87" s="322"/>
      <c r="HP87" s="322"/>
      <c r="HQ87" s="322"/>
      <c r="HR87" s="322"/>
      <c r="HS87" s="322"/>
      <c r="HT87" s="322"/>
      <c r="HU87" s="322"/>
      <c r="HV87" s="322"/>
      <c r="HW87" s="322"/>
      <c r="HX87" s="322"/>
      <c r="HY87" s="322"/>
      <c r="HZ87" s="322"/>
      <c r="IA87" s="322"/>
      <c r="IB87" s="322"/>
      <c r="IC87" s="322"/>
      <c r="ID87" s="322"/>
      <c r="IE87" s="322"/>
      <c r="IF87" s="322"/>
      <c r="IG87" s="322"/>
      <c r="IH87" s="322"/>
      <c r="II87" s="322"/>
      <c r="IJ87" s="322"/>
      <c r="IK87" s="322"/>
      <c r="IL87" s="322"/>
      <c r="IM87" s="322"/>
      <c r="IN87" s="322"/>
      <c r="IO87" s="322"/>
      <c r="IP87" s="322"/>
      <c r="IQ87" s="322"/>
      <c r="IR87" s="322"/>
      <c r="IS87" s="322"/>
      <c r="IT87" s="322"/>
      <c r="IU87" s="322"/>
      <c r="IV87" s="322"/>
      <c r="IW87" s="322"/>
      <c r="IX87" s="322"/>
      <c r="IY87" s="322"/>
      <c r="IZ87" s="322"/>
      <c r="JA87" s="322"/>
      <c r="JB87" s="322"/>
      <c r="JC87" s="322"/>
      <c r="JD87" s="322"/>
      <c r="JE87" s="322"/>
      <c r="JF87" s="322"/>
      <c r="JG87" s="322"/>
      <c r="JH87" s="322"/>
      <c r="JI87" s="322"/>
      <c r="JJ87" s="322"/>
      <c r="JK87" s="322"/>
      <c r="JL87" s="322"/>
      <c r="JM87" s="322"/>
      <c r="JN87" s="322"/>
      <c r="JO87" s="322"/>
      <c r="JP87" s="322"/>
      <c r="JQ87" s="322"/>
      <c r="JR87" s="322"/>
      <c r="JS87" s="322"/>
      <c r="JT87" s="322"/>
      <c r="JU87" s="322"/>
      <c r="JV87" s="322"/>
      <c r="JW87" s="322"/>
      <c r="JX87" s="322"/>
      <c r="JY87" s="322"/>
      <c r="JZ87" s="322"/>
      <c r="KA87" s="322"/>
      <c r="KB87" s="322"/>
      <c r="KC87" s="322"/>
      <c r="KD87" s="322"/>
      <c r="KE87" s="322"/>
      <c r="KF87" s="322"/>
      <c r="KG87" s="322"/>
      <c r="KH87" s="322"/>
      <c r="KI87" s="322"/>
      <c r="KJ87" s="322"/>
      <c r="KK87" s="322"/>
      <c r="KL87" s="322"/>
      <c r="KM87" s="322"/>
      <c r="KN87" s="322"/>
      <c r="KO87" s="322"/>
      <c r="KP87" s="322"/>
      <c r="KQ87" s="322"/>
      <c r="KR87" s="322"/>
      <c r="KS87" s="322"/>
      <c r="KT87" s="322"/>
      <c r="KU87" s="322"/>
      <c r="KV87" s="322"/>
      <c r="KW87" s="322"/>
      <c r="KX87" s="322"/>
      <c r="KY87" s="322"/>
      <c r="KZ87" s="322"/>
      <c r="LA87" s="322"/>
      <c r="LB87" s="322"/>
      <c r="LC87" s="322"/>
      <c r="LD87" s="322"/>
      <c r="LE87" s="322"/>
      <c r="LF87" s="322"/>
      <c r="LG87" s="322"/>
      <c r="LH87" s="322"/>
      <c r="LI87" s="322"/>
      <c r="LJ87" s="322"/>
      <c r="LK87" s="322"/>
      <c r="LL87" s="322"/>
      <c r="LM87" s="322"/>
      <c r="LN87" s="322"/>
      <c r="LO87" s="322"/>
      <c r="LP87" s="322"/>
      <c r="LQ87" s="322"/>
      <c r="LR87" s="322"/>
      <c r="LS87" s="322"/>
      <c r="LT87" s="322"/>
      <c r="LU87" s="322"/>
      <c r="LV87" s="322"/>
      <c r="LW87" s="322"/>
      <c r="LX87" s="322"/>
      <c r="LY87" s="322"/>
      <c r="LZ87" s="322"/>
      <c r="MA87" s="322"/>
      <c r="MB87" s="322"/>
      <c r="MC87" s="322"/>
      <c r="MD87" s="322"/>
      <c r="ME87" s="322"/>
      <c r="MF87" s="322"/>
      <c r="MG87" s="322"/>
      <c r="MH87" s="322"/>
      <c r="MI87" s="322"/>
      <c r="MJ87" s="322"/>
      <c r="MK87" s="322"/>
      <c r="ML87" s="322"/>
      <c r="MM87" s="322"/>
      <c r="MN87" s="322"/>
      <c r="MO87" s="322"/>
      <c r="MP87" s="322"/>
      <c r="MQ87" s="322"/>
      <c r="MR87" s="322"/>
      <c r="MS87" s="322"/>
      <c r="MT87" s="322"/>
      <c r="MU87" s="322"/>
      <c r="MV87" s="322"/>
      <c r="MW87" s="322"/>
      <c r="MX87" s="322"/>
      <c r="MY87" s="322"/>
      <c r="MZ87" s="322"/>
      <c r="NA87" s="322"/>
      <c r="NB87" s="322"/>
      <c r="NC87" s="322"/>
      <c r="ND87" s="322"/>
      <c r="NE87" s="322"/>
      <c r="NF87" s="322"/>
      <c r="NG87" s="322"/>
      <c r="NH87" s="322"/>
      <c r="NI87" s="322"/>
      <c r="NJ87" s="322"/>
      <c r="NK87" s="322"/>
      <c r="NL87" s="322"/>
      <c r="NM87" s="322"/>
      <c r="NN87" s="322"/>
      <c r="NO87" s="322"/>
      <c r="NP87" s="322"/>
      <c r="NQ87" s="322"/>
      <c r="NR87" s="322"/>
      <c r="NS87" s="322"/>
      <c r="NT87" s="322"/>
      <c r="NU87" s="322"/>
      <c r="NV87" s="322"/>
      <c r="NW87" s="322"/>
      <c r="NX87" s="322"/>
      <c r="NY87" s="322"/>
      <c r="NZ87" s="322"/>
      <c r="OA87" s="322"/>
      <c r="OB87" s="322"/>
      <c r="OC87" s="322"/>
      <c r="OD87" s="322"/>
      <c r="OE87" s="322"/>
      <c r="OF87" s="322"/>
      <c r="OG87" s="322"/>
      <c r="OH87" s="322"/>
      <c r="OI87" s="322"/>
      <c r="OJ87" s="322"/>
      <c r="OK87" s="322"/>
      <c r="OL87" s="322"/>
      <c r="OM87" s="322"/>
      <c r="ON87" s="322"/>
      <c r="OO87" s="322"/>
      <c r="OP87" s="322"/>
      <c r="OQ87" s="322"/>
      <c r="OR87" s="322"/>
      <c r="OS87" s="322"/>
      <c r="OT87" s="322"/>
      <c r="OU87" s="322"/>
      <c r="OV87" s="322"/>
      <c r="OW87" s="322"/>
      <c r="OX87" s="322"/>
      <c r="OY87" s="322"/>
      <c r="OZ87" s="322"/>
      <c r="PA87" s="322"/>
      <c r="PB87" s="322"/>
      <c r="PC87" s="322"/>
      <c r="PD87" s="322"/>
      <c r="PE87" s="322"/>
      <c r="PF87" s="322"/>
      <c r="PG87" s="322"/>
      <c r="PH87" s="322"/>
      <c r="PI87" s="322"/>
      <c r="PJ87" s="322"/>
      <c r="PK87" s="322"/>
      <c r="PL87" s="322"/>
      <c r="PM87" s="322"/>
      <c r="PN87" s="322"/>
      <c r="PO87" s="322"/>
      <c r="PP87" s="322"/>
      <c r="PQ87" s="322"/>
      <c r="PR87" s="322"/>
      <c r="PS87" s="322"/>
      <c r="PT87" s="322"/>
      <c r="PU87" s="322"/>
      <c r="PV87" s="322"/>
      <c r="PW87" s="322"/>
      <c r="PX87" s="322"/>
      <c r="PY87" s="322"/>
      <c r="PZ87" s="322"/>
      <c r="QA87" s="322"/>
      <c r="QB87" s="322"/>
      <c r="QC87" s="322"/>
      <c r="QD87" s="322"/>
      <c r="QE87" s="322"/>
      <c r="QF87" s="322"/>
      <c r="QG87" s="322"/>
      <c r="QH87" s="322"/>
      <c r="QI87" s="322"/>
      <c r="QJ87" s="322"/>
      <c r="QK87" s="322"/>
      <c r="QL87" s="322"/>
      <c r="QM87" s="322"/>
      <c r="QN87" s="322"/>
      <c r="QO87" s="322"/>
      <c r="QP87" s="322"/>
      <c r="QQ87" s="322"/>
      <c r="QR87" s="322"/>
      <c r="QS87" s="322"/>
      <c r="QT87" s="322"/>
      <c r="QU87" s="322"/>
      <c r="QV87" s="322"/>
      <c r="QW87" s="322"/>
      <c r="QX87" s="322"/>
      <c r="QY87" s="322"/>
      <c r="QZ87" s="322"/>
      <c r="RA87" s="322"/>
      <c r="RB87" s="322"/>
      <c r="RC87" s="322"/>
      <c r="RD87" s="322"/>
      <c r="RE87" s="322"/>
      <c r="RF87" s="322"/>
      <c r="RG87" s="322"/>
      <c r="RH87" s="322"/>
      <c r="RI87" s="322"/>
      <c r="RJ87" s="322"/>
      <c r="RK87" s="322"/>
      <c r="RL87" s="322"/>
      <c r="RM87" s="322"/>
      <c r="RN87" s="322"/>
      <c r="RO87" s="322"/>
      <c r="RP87" s="322"/>
      <c r="RQ87" s="322"/>
      <c r="RR87" s="322"/>
      <c r="RS87" s="322"/>
      <c r="RT87" s="322"/>
      <c r="RU87" s="322"/>
      <c r="RV87" s="322"/>
      <c r="RW87" s="322"/>
      <c r="RX87" s="322"/>
      <c r="RY87" s="322"/>
      <c r="RZ87" s="322"/>
      <c r="SA87" s="322"/>
      <c r="SB87" s="322"/>
      <c r="SC87" s="322"/>
      <c r="SD87" s="322"/>
      <c r="SE87" s="322"/>
      <c r="SF87" s="322"/>
      <c r="SG87" s="322"/>
      <c r="SH87" s="322"/>
      <c r="SI87" s="322"/>
      <c r="SJ87" s="322"/>
      <c r="SK87" s="322"/>
      <c r="SL87" s="322"/>
      <c r="SM87" s="322"/>
      <c r="SN87" s="322"/>
      <c r="SO87" s="322"/>
      <c r="SP87" s="322"/>
      <c r="SQ87" s="322"/>
      <c r="SR87" s="322"/>
      <c r="SS87" s="322"/>
      <c r="ST87" s="322"/>
      <c r="SU87" s="322"/>
      <c r="SV87" s="322"/>
      <c r="SW87" s="322"/>
      <c r="SX87" s="322"/>
      <c r="SY87" s="322"/>
      <c r="SZ87" s="322"/>
      <c r="TA87" s="322"/>
      <c r="TB87" s="322"/>
      <c r="TC87" s="322"/>
    </row>
    <row r="88" spans="1:523" s="283" customFormat="1" ht="15.75">
      <c r="A88" s="330"/>
      <c r="B88" s="331"/>
      <c r="C88" s="327"/>
      <c r="D88" s="292"/>
      <c r="E88" s="325"/>
      <c r="F88" s="277"/>
      <c r="G88" s="277"/>
      <c r="H88" s="292"/>
      <c r="I88" s="292"/>
      <c r="J88" s="326"/>
      <c r="K88" s="328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 s="322"/>
      <c r="FT88" s="322"/>
      <c r="FU88" s="322"/>
      <c r="FV88" s="322"/>
      <c r="FW88" s="322"/>
      <c r="FX88" s="322"/>
      <c r="FY88" s="322"/>
      <c r="FZ88" s="322"/>
      <c r="GA88" s="322"/>
      <c r="GB88" s="322"/>
      <c r="GC88" s="322"/>
      <c r="GD88" s="322"/>
      <c r="GE88" s="322"/>
      <c r="GF88" s="322"/>
      <c r="GG88" s="322"/>
      <c r="GH88" s="322"/>
      <c r="GI88" s="322"/>
      <c r="GJ88" s="322"/>
      <c r="GK88" s="322"/>
      <c r="GL88" s="322"/>
      <c r="GM88" s="322"/>
      <c r="GN88" s="322"/>
      <c r="GO88" s="322"/>
      <c r="GP88" s="322"/>
      <c r="GQ88" s="322"/>
      <c r="GR88" s="322"/>
      <c r="GS88" s="322"/>
      <c r="GT88" s="322"/>
      <c r="GU88" s="322"/>
      <c r="GV88" s="322"/>
      <c r="GW88" s="322"/>
      <c r="GX88" s="322"/>
      <c r="GY88" s="322"/>
      <c r="GZ88" s="322"/>
      <c r="HA88" s="322"/>
      <c r="HB88" s="322"/>
      <c r="HC88" s="322"/>
      <c r="HD88" s="322"/>
      <c r="HE88" s="322"/>
      <c r="HF88" s="322"/>
      <c r="HG88" s="322"/>
      <c r="HH88" s="322"/>
      <c r="HI88" s="322"/>
      <c r="HJ88" s="322"/>
      <c r="HK88" s="322"/>
      <c r="HL88" s="322"/>
      <c r="HM88" s="322"/>
      <c r="HN88" s="322"/>
      <c r="HO88" s="322"/>
      <c r="HP88" s="322"/>
      <c r="HQ88" s="322"/>
      <c r="HR88" s="322"/>
      <c r="HS88" s="322"/>
      <c r="HT88" s="322"/>
      <c r="HU88" s="322"/>
      <c r="HV88" s="322"/>
      <c r="HW88" s="322"/>
      <c r="HX88" s="322"/>
      <c r="HY88" s="322"/>
      <c r="HZ88" s="322"/>
      <c r="IA88" s="322"/>
      <c r="IB88" s="322"/>
      <c r="IC88" s="322"/>
      <c r="ID88" s="322"/>
      <c r="IE88" s="322"/>
      <c r="IF88" s="322"/>
      <c r="IG88" s="322"/>
      <c r="IH88" s="322"/>
      <c r="II88" s="322"/>
      <c r="IJ88" s="322"/>
      <c r="IK88" s="322"/>
      <c r="IL88" s="322"/>
      <c r="IM88" s="322"/>
      <c r="IN88" s="322"/>
      <c r="IO88" s="322"/>
      <c r="IP88" s="322"/>
      <c r="IQ88" s="322"/>
      <c r="IR88" s="322"/>
      <c r="IS88" s="322"/>
      <c r="IT88" s="322"/>
      <c r="IU88" s="322"/>
      <c r="IV88" s="322"/>
      <c r="IW88" s="322"/>
      <c r="IX88" s="322"/>
      <c r="IY88" s="322"/>
      <c r="IZ88" s="322"/>
      <c r="JA88" s="322"/>
      <c r="JB88" s="322"/>
      <c r="JC88" s="322"/>
      <c r="JD88" s="322"/>
      <c r="JE88" s="322"/>
      <c r="JF88" s="322"/>
      <c r="JG88" s="322"/>
      <c r="JH88" s="322"/>
      <c r="JI88" s="322"/>
      <c r="JJ88" s="322"/>
      <c r="JK88" s="322"/>
      <c r="JL88" s="322"/>
      <c r="JM88" s="322"/>
      <c r="JN88" s="322"/>
      <c r="JO88" s="322"/>
      <c r="JP88" s="322"/>
      <c r="JQ88" s="322"/>
      <c r="JR88" s="322"/>
      <c r="JS88" s="322"/>
      <c r="JT88" s="322"/>
      <c r="JU88" s="322"/>
      <c r="JV88" s="322"/>
      <c r="JW88" s="322"/>
      <c r="JX88" s="322"/>
      <c r="JY88" s="322"/>
      <c r="JZ88" s="322"/>
      <c r="KA88" s="322"/>
      <c r="KB88" s="322"/>
      <c r="KC88" s="322"/>
      <c r="KD88" s="322"/>
      <c r="KE88" s="322"/>
      <c r="KF88" s="322"/>
      <c r="KG88" s="322"/>
      <c r="KH88" s="322"/>
      <c r="KI88" s="322"/>
      <c r="KJ88" s="322"/>
      <c r="KK88" s="322"/>
      <c r="KL88" s="322"/>
      <c r="KM88" s="322"/>
      <c r="KN88" s="322"/>
      <c r="KO88" s="322"/>
      <c r="KP88" s="322"/>
      <c r="KQ88" s="322"/>
      <c r="KR88" s="322"/>
      <c r="KS88" s="322"/>
      <c r="KT88" s="322"/>
      <c r="KU88" s="322"/>
      <c r="KV88" s="322"/>
      <c r="KW88" s="322"/>
      <c r="KX88" s="322"/>
      <c r="KY88" s="322"/>
      <c r="KZ88" s="322"/>
      <c r="LA88" s="322"/>
      <c r="LB88" s="322"/>
      <c r="LC88" s="322"/>
      <c r="LD88" s="322"/>
      <c r="LE88" s="322"/>
      <c r="LF88" s="322"/>
      <c r="LG88" s="322"/>
      <c r="LH88" s="322"/>
      <c r="LI88" s="322"/>
      <c r="LJ88" s="322"/>
      <c r="LK88" s="322"/>
      <c r="LL88" s="322"/>
      <c r="LM88" s="322"/>
      <c r="LN88" s="322"/>
      <c r="LO88" s="322"/>
      <c r="LP88" s="322"/>
      <c r="LQ88" s="322"/>
      <c r="LR88" s="322"/>
      <c r="LS88" s="322"/>
      <c r="LT88" s="322"/>
      <c r="LU88" s="322"/>
      <c r="LV88" s="322"/>
      <c r="LW88" s="322"/>
      <c r="LX88" s="322"/>
      <c r="LY88" s="322"/>
      <c r="LZ88" s="322"/>
      <c r="MA88" s="322"/>
      <c r="MB88" s="322"/>
      <c r="MC88" s="322"/>
      <c r="MD88" s="322"/>
      <c r="ME88" s="322"/>
      <c r="MF88" s="322"/>
      <c r="MG88" s="322"/>
      <c r="MH88" s="322"/>
      <c r="MI88" s="322"/>
      <c r="MJ88" s="322"/>
      <c r="MK88" s="322"/>
      <c r="ML88" s="322"/>
      <c r="MM88" s="322"/>
      <c r="MN88" s="322"/>
      <c r="MO88" s="322"/>
      <c r="MP88" s="322"/>
      <c r="MQ88" s="322"/>
      <c r="MR88" s="322"/>
      <c r="MS88" s="322"/>
      <c r="MT88" s="322"/>
      <c r="MU88" s="322"/>
      <c r="MV88" s="322"/>
      <c r="MW88" s="322"/>
      <c r="MX88" s="322"/>
      <c r="MY88" s="322"/>
      <c r="MZ88" s="322"/>
      <c r="NA88" s="322"/>
      <c r="NB88" s="322"/>
      <c r="NC88" s="322"/>
      <c r="ND88" s="322"/>
      <c r="NE88" s="322"/>
      <c r="NF88" s="322"/>
      <c r="NG88" s="322"/>
      <c r="NH88" s="322"/>
      <c r="NI88" s="322"/>
      <c r="NJ88" s="322"/>
      <c r="NK88" s="322"/>
      <c r="NL88" s="322"/>
      <c r="NM88" s="322"/>
      <c r="NN88" s="322"/>
      <c r="NO88" s="322"/>
      <c r="NP88" s="322"/>
      <c r="NQ88" s="322"/>
      <c r="NR88" s="322"/>
      <c r="NS88" s="322"/>
      <c r="NT88" s="322"/>
      <c r="NU88" s="322"/>
      <c r="NV88" s="322"/>
      <c r="NW88" s="322"/>
      <c r="NX88" s="322"/>
      <c r="NY88" s="322"/>
      <c r="NZ88" s="322"/>
      <c r="OA88" s="322"/>
      <c r="OB88" s="322"/>
      <c r="OC88" s="322"/>
      <c r="OD88" s="322"/>
      <c r="OE88" s="322"/>
      <c r="OF88" s="322"/>
      <c r="OG88" s="322"/>
      <c r="OH88" s="322"/>
      <c r="OI88" s="322"/>
      <c r="OJ88" s="322"/>
      <c r="OK88" s="322"/>
      <c r="OL88" s="322"/>
      <c r="OM88" s="322"/>
      <c r="ON88" s="322"/>
      <c r="OO88" s="322"/>
      <c r="OP88" s="322"/>
      <c r="OQ88" s="322"/>
      <c r="OR88" s="322"/>
      <c r="OS88" s="322"/>
      <c r="OT88" s="322"/>
      <c r="OU88" s="322"/>
      <c r="OV88" s="322"/>
      <c r="OW88" s="322"/>
      <c r="OX88" s="322"/>
      <c r="OY88" s="322"/>
      <c r="OZ88" s="322"/>
      <c r="PA88" s="322"/>
      <c r="PB88" s="322"/>
      <c r="PC88" s="322"/>
      <c r="PD88" s="322"/>
      <c r="PE88" s="322"/>
      <c r="PF88" s="322"/>
      <c r="PG88" s="322"/>
      <c r="PH88" s="322"/>
      <c r="PI88" s="322"/>
      <c r="PJ88" s="322"/>
      <c r="PK88" s="322"/>
      <c r="PL88" s="322"/>
      <c r="PM88" s="322"/>
      <c r="PN88" s="322"/>
      <c r="PO88" s="322"/>
      <c r="PP88" s="322"/>
      <c r="PQ88" s="322"/>
      <c r="PR88" s="322"/>
      <c r="PS88" s="322"/>
      <c r="PT88" s="322"/>
      <c r="PU88" s="322"/>
      <c r="PV88" s="322"/>
      <c r="PW88" s="322"/>
      <c r="PX88" s="322"/>
      <c r="PY88" s="322"/>
      <c r="PZ88" s="322"/>
      <c r="QA88" s="322"/>
      <c r="QB88" s="322"/>
      <c r="QC88" s="322"/>
      <c r="QD88" s="322"/>
      <c r="QE88" s="322"/>
      <c r="QF88" s="322"/>
      <c r="QG88" s="322"/>
      <c r="QH88" s="322"/>
      <c r="QI88" s="322"/>
      <c r="QJ88" s="322"/>
      <c r="QK88" s="322"/>
      <c r="QL88" s="322"/>
      <c r="QM88" s="322"/>
      <c r="QN88" s="322"/>
      <c r="QO88" s="322"/>
      <c r="QP88" s="322"/>
      <c r="QQ88" s="322"/>
      <c r="QR88" s="322"/>
      <c r="QS88" s="322"/>
      <c r="QT88" s="322"/>
      <c r="QU88" s="322"/>
      <c r="QV88" s="322"/>
      <c r="QW88" s="322"/>
      <c r="QX88" s="322"/>
      <c r="QY88" s="322"/>
      <c r="QZ88" s="322"/>
      <c r="RA88" s="322"/>
      <c r="RB88" s="322"/>
      <c r="RC88" s="322"/>
      <c r="RD88" s="322"/>
      <c r="RE88" s="322"/>
      <c r="RF88" s="322"/>
      <c r="RG88" s="322"/>
      <c r="RH88" s="322"/>
      <c r="RI88" s="322"/>
      <c r="RJ88" s="322"/>
      <c r="RK88" s="322"/>
      <c r="RL88" s="322"/>
      <c r="RM88" s="322"/>
      <c r="RN88" s="322"/>
      <c r="RO88" s="322"/>
      <c r="RP88" s="322"/>
      <c r="RQ88" s="322"/>
      <c r="RR88" s="322"/>
      <c r="RS88" s="322"/>
      <c r="RT88" s="322"/>
      <c r="RU88" s="322"/>
      <c r="RV88" s="322"/>
      <c r="RW88" s="322"/>
      <c r="RX88" s="322"/>
      <c r="RY88" s="322"/>
      <c r="RZ88" s="322"/>
      <c r="SA88" s="322"/>
      <c r="SB88" s="322"/>
      <c r="SC88" s="322"/>
      <c r="SD88" s="322"/>
      <c r="SE88" s="322"/>
      <c r="SF88" s="322"/>
      <c r="SG88" s="322"/>
      <c r="SH88" s="322"/>
      <c r="SI88" s="322"/>
      <c r="SJ88" s="322"/>
      <c r="SK88" s="322"/>
      <c r="SL88" s="322"/>
      <c r="SM88" s="322"/>
      <c r="SN88" s="322"/>
      <c r="SO88" s="322"/>
      <c r="SP88" s="322"/>
      <c r="SQ88" s="322"/>
      <c r="SR88" s="322"/>
      <c r="SS88" s="322"/>
      <c r="ST88" s="322"/>
      <c r="SU88" s="322"/>
      <c r="SV88" s="322"/>
      <c r="SW88" s="322"/>
      <c r="SX88" s="322"/>
      <c r="SY88" s="322"/>
      <c r="SZ88" s="322"/>
      <c r="TA88" s="322"/>
      <c r="TB88" s="322"/>
      <c r="TC88" s="322"/>
    </row>
    <row r="89" spans="1:523" s="283" customFormat="1" ht="15.75">
      <c r="A89" s="330"/>
      <c r="B89" s="331"/>
      <c r="C89" s="327"/>
      <c r="D89" s="292"/>
      <c r="E89" s="325"/>
      <c r="F89" s="277"/>
      <c r="G89" s="277"/>
      <c r="H89" s="292"/>
      <c r="I89" s="292"/>
      <c r="J89" s="326"/>
      <c r="K89" s="328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 s="322"/>
      <c r="FT89" s="322"/>
      <c r="FU89" s="322"/>
      <c r="FV89" s="322"/>
      <c r="FW89" s="322"/>
      <c r="FX89" s="322"/>
      <c r="FY89" s="322"/>
      <c r="FZ89" s="322"/>
      <c r="GA89" s="322"/>
      <c r="GB89" s="322"/>
      <c r="GC89" s="322"/>
      <c r="GD89" s="322"/>
      <c r="GE89" s="322"/>
      <c r="GF89" s="322"/>
      <c r="GG89" s="322"/>
      <c r="GH89" s="322"/>
      <c r="GI89" s="322"/>
      <c r="GJ89" s="322"/>
      <c r="GK89" s="322"/>
      <c r="GL89" s="322"/>
      <c r="GM89" s="322"/>
      <c r="GN89" s="322"/>
      <c r="GO89" s="322"/>
      <c r="GP89" s="322"/>
      <c r="GQ89" s="322"/>
      <c r="GR89" s="322"/>
      <c r="GS89" s="322"/>
      <c r="GT89" s="322"/>
      <c r="GU89" s="322"/>
      <c r="GV89" s="322"/>
      <c r="GW89" s="322"/>
      <c r="GX89" s="322"/>
      <c r="GY89" s="322"/>
      <c r="GZ89" s="322"/>
      <c r="HA89" s="322"/>
      <c r="HB89" s="322"/>
      <c r="HC89" s="322"/>
      <c r="HD89" s="322"/>
      <c r="HE89" s="322"/>
      <c r="HF89" s="322"/>
      <c r="HG89" s="322"/>
      <c r="HH89" s="322"/>
      <c r="HI89" s="322"/>
      <c r="HJ89" s="322"/>
      <c r="HK89" s="322"/>
      <c r="HL89" s="322"/>
      <c r="HM89" s="322"/>
      <c r="HN89" s="322"/>
      <c r="HO89" s="322"/>
      <c r="HP89" s="322"/>
      <c r="HQ89" s="322"/>
      <c r="HR89" s="322"/>
      <c r="HS89" s="322"/>
      <c r="HT89" s="322"/>
      <c r="HU89" s="322"/>
      <c r="HV89" s="322"/>
      <c r="HW89" s="322"/>
      <c r="HX89" s="322"/>
      <c r="HY89" s="322"/>
      <c r="HZ89" s="322"/>
      <c r="IA89" s="322"/>
      <c r="IB89" s="322"/>
      <c r="IC89" s="322"/>
      <c r="ID89" s="322"/>
      <c r="IE89" s="322"/>
      <c r="IF89" s="322"/>
      <c r="IG89" s="322"/>
      <c r="IH89" s="322"/>
      <c r="II89" s="322"/>
      <c r="IJ89" s="322"/>
      <c r="IK89" s="322"/>
      <c r="IL89" s="322"/>
      <c r="IM89" s="322"/>
      <c r="IN89" s="322"/>
      <c r="IO89" s="322"/>
      <c r="IP89" s="322"/>
      <c r="IQ89" s="322"/>
      <c r="IR89" s="322"/>
      <c r="IS89" s="322"/>
      <c r="IT89" s="322"/>
      <c r="IU89" s="322"/>
      <c r="IV89" s="322"/>
      <c r="IW89" s="322"/>
      <c r="IX89" s="322"/>
      <c r="IY89" s="322"/>
      <c r="IZ89" s="322"/>
      <c r="JA89" s="322"/>
      <c r="JB89" s="322"/>
      <c r="JC89" s="322"/>
      <c r="JD89" s="322"/>
      <c r="JE89" s="322"/>
      <c r="JF89" s="322"/>
      <c r="JG89" s="322"/>
      <c r="JH89" s="322"/>
      <c r="JI89" s="322"/>
      <c r="JJ89" s="322"/>
      <c r="JK89" s="322"/>
      <c r="JL89" s="322"/>
      <c r="JM89" s="322"/>
      <c r="JN89" s="322"/>
      <c r="JO89" s="322"/>
      <c r="JP89" s="322"/>
      <c r="JQ89" s="322"/>
      <c r="JR89" s="322"/>
      <c r="JS89" s="322"/>
      <c r="JT89" s="322"/>
      <c r="JU89" s="322"/>
      <c r="JV89" s="322"/>
      <c r="JW89" s="322"/>
      <c r="JX89" s="322"/>
      <c r="JY89" s="322"/>
      <c r="JZ89" s="322"/>
      <c r="KA89" s="322"/>
      <c r="KB89" s="322"/>
      <c r="KC89" s="322"/>
      <c r="KD89" s="322"/>
      <c r="KE89" s="322"/>
      <c r="KF89" s="322"/>
      <c r="KG89" s="322"/>
      <c r="KH89" s="322"/>
      <c r="KI89" s="322"/>
      <c r="KJ89" s="322"/>
      <c r="KK89" s="322"/>
      <c r="KL89" s="322"/>
      <c r="KM89" s="322"/>
      <c r="KN89" s="322"/>
      <c r="KO89" s="322"/>
      <c r="KP89" s="322"/>
      <c r="KQ89" s="322"/>
      <c r="KR89" s="322"/>
      <c r="KS89" s="322"/>
      <c r="KT89" s="322"/>
      <c r="KU89" s="322"/>
      <c r="KV89" s="322"/>
      <c r="KW89" s="322"/>
      <c r="KX89" s="322"/>
      <c r="KY89" s="322"/>
      <c r="KZ89" s="322"/>
      <c r="LA89" s="322"/>
      <c r="LB89" s="322"/>
      <c r="LC89" s="322"/>
      <c r="LD89" s="322"/>
      <c r="LE89" s="322"/>
      <c r="LF89" s="322"/>
      <c r="LG89" s="322"/>
      <c r="LH89" s="322"/>
      <c r="LI89" s="322"/>
      <c r="LJ89" s="322"/>
      <c r="LK89" s="322"/>
      <c r="LL89" s="322"/>
      <c r="LM89" s="322"/>
      <c r="LN89" s="322"/>
      <c r="LO89" s="322"/>
      <c r="LP89" s="322"/>
      <c r="LQ89" s="322"/>
      <c r="LR89" s="322"/>
      <c r="LS89" s="322"/>
      <c r="LT89" s="322"/>
      <c r="LU89" s="322"/>
      <c r="LV89" s="322"/>
      <c r="LW89" s="322"/>
      <c r="LX89" s="322"/>
      <c r="LY89" s="322"/>
      <c r="LZ89" s="322"/>
      <c r="MA89" s="322"/>
      <c r="MB89" s="322"/>
      <c r="MC89" s="322"/>
      <c r="MD89" s="322"/>
      <c r="ME89" s="322"/>
      <c r="MF89" s="322"/>
      <c r="MG89" s="322"/>
      <c r="MH89" s="322"/>
      <c r="MI89" s="322"/>
      <c r="MJ89" s="322"/>
      <c r="MK89" s="322"/>
      <c r="ML89" s="322"/>
      <c r="MM89" s="322"/>
      <c r="MN89" s="322"/>
      <c r="MO89" s="322"/>
      <c r="MP89" s="322"/>
      <c r="MQ89" s="322"/>
      <c r="MR89" s="322"/>
      <c r="MS89" s="322"/>
      <c r="MT89" s="322"/>
      <c r="MU89" s="322"/>
      <c r="MV89" s="322"/>
      <c r="MW89" s="322"/>
      <c r="MX89" s="322"/>
      <c r="MY89" s="322"/>
      <c r="MZ89" s="322"/>
      <c r="NA89" s="322"/>
      <c r="NB89" s="322"/>
      <c r="NC89" s="322"/>
      <c r="ND89" s="322"/>
      <c r="NE89" s="322"/>
      <c r="NF89" s="322"/>
      <c r="NG89" s="322"/>
      <c r="NH89" s="322"/>
      <c r="NI89" s="322"/>
      <c r="NJ89" s="322"/>
      <c r="NK89" s="322"/>
      <c r="NL89" s="322"/>
      <c r="NM89" s="322"/>
      <c r="NN89" s="322"/>
      <c r="NO89" s="322"/>
      <c r="NP89" s="322"/>
      <c r="NQ89" s="322"/>
      <c r="NR89" s="322"/>
      <c r="NS89" s="322"/>
      <c r="NT89" s="322"/>
      <c r="NU89" s="322"/>
      <c r="NV89" s="322"/>
      <c r="NW89" s="322"/>
      <c r="NX89" s="322"/>
      <c r="NY89" s="322"/>
      <c r="NZ89" s="322"/>
      <c r="OA89" s="322"/>
      <c r="OB89" s="322"/>
      <c r="OC89" s="322"/>
      <c r="OD89" s="322"/>
      <c r="OE89" s="322"/>
      <c r="OF89" s="322"/>
      <c r="OG89" s="322"/>
      <c r="OH89" s="322"/>
      <c r="OI89" s="322"/>
      <c r="OJ89" s="322"/>
      <c r="OK89" s="322"/>
      <c r="OL89" s="322"/>
      <c r="OM89" s="322"/>
      <c r="ON89" s="322"/>
      <c r="OO89" s="322"/>
      <c r="OP89" s="322"/>
      <c r="OQ89" s="322"/>
      <c r="OR89" s="322"/>
      <c r="OS89" s="322"/>
      <c r="OT89" s="322"/>
      <c r="OU89" s="322"/>
      <c r="OV89" s="322"/>
      <c r="OW89" s="322"/>
      <c r="OX89" s="322"/>
      <c r="OY89" s="322"/>
      <c r="OZ89" s="322"/>
      <c r="PA89" s="322"/>
      <c r="PB89" s="322"/>
      <c r="PC89" s="322"/>
      <c r="PD89" s="322"/>
      <c r="PE89" s="322"/>
      <c r="PF89" s="322"/>
      <c r="PG89" s="322"/>
      <c r="PH89" s="322"/>
      <c r="PI89" s="322"/>
      <c r="PJ89" s="322"/>
      <c r="PK89" s="322"/>
      <c r="PL89" s="322"/>
      <c r="PM89" s="322"/>
      <c r="PN89" s="322"/>
      <c r="PO89" s="322"/>
      <c r="PP89" s="322"/>
      <c r="PQ89" s="322"/>
      <c r="PR89" s="322"/>
      <c r="PS89" s="322"/>
      <c r="PT89" s="322"/>
      <c r="PU89" s="322"/>
      <c r="PV89" s="322"/>
      <c r="PW89" s="322"/>
      <c r="PX89" s="322"/>
      <c r="PY89" s="322"/>
      <c r="PZ89" s="322"/>
      <c r="QA89" s="322"/>
      <c r="QB89" s="322"/>
      <c r="QC89" s="322"/>
      <c r="QD89" s="322"/>
      <c r="QE89" s="322"/>
      <c r="QF89" s="322"/>
      <c r="QG89" s="322"/>
      <c r="QH89" s="322"/>
      <c r="QI89" s="322"/>
      <c r="QJ89" s="322"/>
      <c r="QK89" s="322"/>
      <c r="QL89" s="322"/>
      <c r="QM89" s="322"/>
      <c r="QN89" s="322"/>
      <c r="QO89" s="322"/>
      <c r="QP89" s="322"/>
      <c r="QQ89" s="322"/>
      <c r="QR89" s="322"/>
      <c r="QS89" s="322"/>
      <c r="QT89" s="322"/>
      <c r="QU89" s="322"/>
      <c r="QV89" s="322"/>
      <c r="QW89" s="322"/>
      <c r="QX89" s="322"/>
      <c r="QY89" s="322"/>
      <c r="QZ89" s="322"/>
      <c r="RA89" s="322"/>
      <c r="RB89" s="322"/>
      <c r="RC89" s="322"/>
      <c r="RD89" s="322"/>
      <c r="RE89" s="322"/>
      <c r="RF89" s="322"/>
      <c r="RG89" s="322"/>
      <c r="RH89" s="322"/>
      <c r="RI89" s="322"/>
      <c r="RJ89" s="322"/>
      <c r="RK89" s="322"/>
      <c r="RL89" s="322"/>
      <c r="RM89" s="322"/>
      <c r="RN89" s="322"/>
      <c r="RO89" s="322"/>
      <c r="RP89" s="322"/>
      <c r="RQ89" s="322"/>
      <c r="RR89" s="322"/>
      <c r="RS89" s="322"/>
      <c r="RT89" s="322"/>
      <c r="RU89" s="322"/>
      <c r="RV89" s="322"/>
      <c r="RW89" s="322"/>
      <c r="RX89" s="322"/>
      <c r="RY89" s="322"/>
      <c r="RZ89" s="322"/>
      <c r="SA89" s="322"/>
      <c r="SB89" s="322"/>
      <c r="SC89" s="322"/>
      <c r="SD89" s="322"/>
      <c r="SE89" s="322"/>
      <c r="SF89" s="322"/>
      <c r="SG89" s="322"/>
      <c r="SH89" s="322"/>
      <c r="SI89" s="322"/>
      <c r="SJ89" s="322"/>
      <c r="SK89" s="322"/>
      <c r="SL89" s="322"/>
      <c r="SM89" s="322"/>
      <c r="SN89" s="322"/>
      <c r="SO89" s="322"/>
      <c r="SP89" s="322"/>
      <c r="SQ89" s="322"/>
      <c r="SR89" s="322"/>
      <c r="SS89" s="322"/>
      <c r="ST89" s="322"/>
      <c r="SU89" s="322"/>
      <c r="SV89" s="322"/>
      <c r="SW89" s="322"/>
      <c r="SX89" s="322"/>
      <c r="SY89" s="322"/>
      <c r="SZ89" s="322"/>
      <c r="TA89" s="322"/>
      <c r="TB89" s="322"/>
      <c r="TC89" s="322"/>
    </row>
    <row r="90" spans="1:523" s="283" customFormat="1" ht="15.75">
      <c r="A90" s="330"/>
      <c r="B90" s="331"/>
      <c r="C90" s="327"/>
      <c r="D90" s="292"/>
      <c r="E90" s="325"/>
      <c r="F90" s="277"/>
      <c r="G90" s="277"/>
      <c r="H90" s="292"/>
      <c r="I90" s="292"/>
      <c r="J90" s="326"/>
      <c r="K90" s="328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 s="322"/>
      <c r="FT90" s="322"/>
      <c r="FU90" s="322"/>
      <c r="FV90" s="322"/>
      <c r="FW90" s="322"/>
      <c r="FX90" s="322"/>
      <c r="FY90" s="322"/>
      <c r="FZ90" s="322"/>
      <c r="GA90" s="322"/>
      <c r="GB90" s="322"/>
      <c r="GC90" s="322"/>
      <c r="GD90" s="322"/>
      <c r="GE90" s="322"/>
      <c r="GF90" s="322"/>
      <c r="GG90" s="322"/>
      <c r="GH90" s="322"/>
      <c r="GI90" s="322"/>
      <c r="GJ90" s="322"/>
      <c r="GK90" s="322"/>
      <c r="GL90" s="322"/>
      <c r="GM90" s="322"/>
      <c r="GN90" s="322"/>
      <c r="GO90" s="322"/>
      <c r="GP90" s="322"/>
      <c r="GQ90" s="322"/>
      <c r="GR90" s="322"/>
      <c r="GS90" s="322"/>
      <c r="GT90" s="322"/>
      <c r="GU90" s="322"/>
      <c r="GV90" s="322"/>
      <c r="GW90" s="322"/>
      <c r="GX90" s="322"/>
      <c r="GY90" s="322"/>
      <c r="GZ90" s="322"/>
      <c r="HA90" s="322"/>
      <c r="HB90" s="322"/>
      <c r="HC90" s="322"/>
      <c r="HD90" s="322"/>
      <c r="HE90" s="322"/>
      <c r="HF90" s="322"/>
      <c r="HG90" s="322"/>
      <c r="HH90" s="322"/>
      <c r="HI90" s="322"/>
      <c r="HJ90" s="322"/>
      <c r="HK90" s="322"/>
      <c r="HL90" s="322"/>
      <c r="HM90" s="322"/>
      <c r="HN90" s="322"/>
      <c r="HO90" s="322"/>
      <c r="HP90" s="322"/>
      <c r="HQ90" s="322"/>
      <c r="HR90" s="322"/>
      <c r="HS90" s="322"/>
      <c r="HT90" s="322"/>
      <c r="HU90" s="322"/>
      <c r="HV90" s="322"/>
      <c r="HW90" s="322"/>
      <c r="HX90" s="322"/>
      <c r="HY90" s="322"/>
      <c r="HZ90" s="322"/>
      <c r="IA90" s="322"/>
      <c r="IB90" s="322"/>
      <c r="IC90" s="322"/>
      <c r="ID90" s="322"/>
      <c r="IE90" s="322"/>
      <c r="IF90" s="322"/>
      <c r="IG90" s="322"/>
      <c r="IH90" s="322"/>
      <c r="II90" s="322"/>
      <c r="IJ90" s="322"/>
      <c r="IK90" s="322"/>
      <c r="IL90" s="322"/>
      <c r="IM90" s="322"/>
      <c r="IN90" s="322"/>
      <c r="IO90" s="322"/>
      <c r="IP90" s="322"/>
      <c r="IQ90" s="322"/>
      <c r="IR90" s="322"/>
      <c r="IS90" s="322"/>
      <c r="IT90" s="322"/>
      <c r="IU90" s="322"/>
      <c r="IV90" s="322"/>
      <c r="IW90" s="322"/>
      <c r="IX90" s="322"/>
      <c r="IY90" s="322"/>
      <c r="IZ90" s="322"/>
      <c r="JA90" s="322"/>
      <c r="JB90" s="322"/>
      <c r="JC90" s="322"/>
      <c r="JD90" s="322"/>
      <c r="JE90" s="322"/>
      <c r="JF90" s="322"/>
      <c r="JG90" s="322"/>
      <c r="JH90" s="322"/>
      <c r="JI90" s="322"/>
      <c r="JJ90" s="322"/>
      <c r="JK90" s="322"/>
      <c r="JL90" s="322"/>
      <c r="JM90" s="322"/>
      <c r="JN90" s="322"/>
      <c r="JO90" s="322"/>
      <c r="JP90" s="322"/>
      <c r="JQ90" s="322"/>
      <c r="JR90" s="322"/>
      <c r="JS90" s="322"/>
      <c r="JT90" s="322"/>
      <c r="JU90" s="322"/>
      <c r="JV90" s="322"/>
      <c r="JW90" s="322"/>
      <c r="JX90" s="322"/>
      <c r="JY90" s="322"/>
      <c r="JZ90" s="322"/>
      <c r="KA90" s="322"/>
      <c r="KB90" s="322"/>
      <c r="KC90" s="322"/>
      <c r="KD90" s="322"/>
      <c r="KE90" s="322"/>
      <c r="KF90" s="322"/>
      <c r="KG90" s="322"/>
      <c r="KH90" s="322"/>
      <c r="KI90" s="322"/>
      <c r="KJ90" s="322"/>
      <c r="KK90" s="322"/>
      <c r="KL90" s="322"/>
      <c r="KM90" s="322"/>
      <c r="KN90" s="322"/>
      <c r="KO90" s="322"/>
      <c r="KP90" s="322"/>
      <c r="KQ90" s="322"/>
      <c r="KR90" s="322"/>
      <c r="KS90" s="322"/>
      <c r="KT90" s="322"/>
      <c r="KU90" s="322"/>
      <c r="KV90" s="322"/>
      <c r="KW90" s="322"/>
      <c r="KX90" s="322"/>
      <c r="KY90" s="322"/>
      <c r="KZ90" s="322"/>
      <c r="LA90" s="322"/>
      <c r="LB90" s="322"/>
      <c r="LC90" s="322"/>
      <c r="LD90" s="322"/>
      <c r="LE90" s="322"/>
      <c r="LF90" s="322"/>
      <c r="LG90" s="322"/>
      <c r="LH90" s="322"/>
      <c r="LI90" s="322"/>
      <c r="LJ90" s="322"/>
      <c r="LK90" s="322"/>
      <c r="LL90" s="322"/>
      <c r="LM90" s="322"/>
      <c r="LN90" s="322"/>
      <c r="LO90" s="322"/>
      <c r="LP90" s="322"/>
      <c r="LQ90" s="322"/>
      <c r="LR90" s="322"/>
      <c r="LS90" s="322"/>
      <c r="LT90" s="322"/>
      <c r="LU90" s="322"/>
      <c r="LV90" s="322"/>
      <c r="LW90" s="322"/>
      <c r="LX90" s="322"/>
      <c r="LY90" s="322"/>
      <c r="LZ90" s="322"/>
      <c r="MA90" s="322"/>
      <c r="MB90" s="322"/>
      <c r="MC90" s="322"/>
      <c r="MD90" s="322"/>
      <c r="ME90" s="322"/>
      <c r="MF90" s="322"/>
      <c r="MG90" s="322"/>
      <c r="MH90" s="322"/>
      <c r="MI90" s="322"/>
      <c r="MJ90" s="322"/>
      <c r="MK90" s="322"/>
      <c r="ML90" s="322"/>
      <c r="MM90" s="322"/>
      <c r="MN90" s="322"/>
      <c r="MO90" s="322"/>
      <c r="MP90" s="322"/>
      <c r="MQ90" s="322"/>
      <c r="MR90" s="322"/>
      <c r="MS90" s="322"/>
      <c r="MT90" s="322"/>
      <c r="MU90" s="322"/>
      <c r="MV90" s="322"/>
      <c r="MW90" s="322"/>
      <c r="MX90" s="322"/>
      <c r="MY90" s="322"/>
      <c r="MZ90" s="322"/>
      <c r="NA90" s="322"/>
      <c r="NB90" s="322"/>
      <c r="NC90" s="322"/>
      <c r="ND90" s="322"/>
      <c r="NE90" s="322"/>
      <c r="NF90" s="322"/>
      <c r="NG90" s="322"/>
      <c r="NH90" s="322"/>
      <c r="NI90" s="322"/>
      <c r="NJ90" s="322"/>
      <c r="NK90" s="322"/>
      <c r="NL90" s="322"/>
      <c r="NM90" s="322"/>
      <c r="NN90" s="322"/>
      <c r="NO90" s="322"/>
      <c r="NP90" s="322"/>
      <c r="NQ90" s="322"/>
      <c r="NR90" s="322"/>
      <c r="NS90" s="322"/>
      <c r="NT90" s="322"/>
      <c r="NU90" s="322"/>
      <c r="NV90" s="322"/>
      <c r="NW90" s="322"/>
      <c r="NX90" s="322"/>
      <c r="NY90" s="322"/>
      <c r="NZ90" s="322"/>
      <c r="OA90" s="322"/>
      <c r="OB90" s="322"/>
      <c r="OC90" s="322"/>
      <c r="OD90" s="322"/>
      <c r="OE90" s="322"/>
      <c r="OF90" s="322"/>
      <c r="OG90" s="322"/>
      <c r="OH90" s="322"/>
      <c r="OI90" s="322"/>
      <c r="OJ90" s="322"/>
      <c r="OK90" s="322"/>
      <c r="OL90" s="322"/>
      <c r="OM90" s="322"/>
      <c r="ON90" s="322"/>
      <c r="OO90" s="322"/>
      <c r="OP90" s="322"/>
      <c r="OQ90" s="322"/>
      <c r="OR90" s="322"/>
      <c r="OS90" s="322"/>
      <c r="OT90" s="322"/>
      <c r="OU90" s="322"/>
      <c r="OV90" s="322"/>
      <c r="OW90" s="322"/>
      <c r="OX90" s="322"/>
      <c r="OY90" s="322"/>
      <c r="OZ90" s="322"/>
      <c r="PA90" s="322"/>
      <c r="PB90" s="322"/>
      <c r="PC90" s="322"/>
      <c r="PD90" s="322"/>
      <c r="PE90" s="322"/>
      <c r="PF90" s="322"/>
      <c r="PG90" s="322"/>
      <c r="PH90" s="322"/>
      <c r="PI90" s="322"/>
      <c r="PJ90" s="322"/>
      <c r="PK90" s="322"/>
      <c r="PL90" s="322"/>
      <c r="PM90" s="322"/>
      <c r="PN90" s="322"/>
      <c r="PO90" s="322"/>
      <c r="PP90" s="322"/>
      <c r="PQ90" s="322"/>
      <c r="PR90" s="322"/>
      <c r="PS90" s="322"/>
      <c r="PT90" s="322"/>
      <c r="PU90" s="322"/>
      <c r="PV90" s="322"/>
      <c r="PW90" s="322"/>
      <c r="PX90" s="322"/>
      <c r="PY90" s="322"/>
      <c r="PZ90" s="322"/>
      <c r="QA90" s="322"/>
      <c r="QB90" s="322"/>
      <c r="QC90" s="322"/>
      <c r="QD90" s="322"/>
      <c r="QE90" s="322"/>
      <c r="QF90" s="322"/>
      <c r="QG90" s="322"/>
      <c r="QH90" s="322"/>
      <c r="QI90" s="322"/>
      <c r="QJ90" s="322"/>
      <c r="QK90" s="322"/>
      <c r="QL90" s="322"/>
      <c r="QM90" s="322"/>
      <c r="QN90" s="322"/>
      <c r="QO90" s="322"/>
      <c r="QP90" s="322"/>
      <c r="QQ90" s="322"/>
      <c r="QR90" s="322"/>
      <c r="QS90" s="322"/>
      <c r="QT90" s="322"/>
      <c r="QU90" s="322"/>
      <c r="QV90" s="322"/>
      <c r="QW90" s="322"/>
      <c r="QX90" s="322"/>
      <c r="QY90" s="322"/>
      <c r="QZ90" s="322"/>
      <c r="RA90" s="322"/>
      <c r="RB90" s="322"/>
      <c r="RC90" s="322"/>
      <c r="RD90" s="322"/>
      <c r="RE90" s="322"/>
      <c r="RF90" s="322"/>
      <c r="RG90" s="322"/>
      <c r="RH90" s="322"/>
      <c r="RI90" s="322"/>
      <c r="RJ90" s="322"/>
      <c r="RK90" s="322"/>
      <c r="RL90" s="322"/>
      <c r="RM90" s="322"/>
      <c r="RN90" s="322"/>
      <c r="RO90" s="322"/>
      <c r="RP90" s="322"/>
      <c r="RQ90" s="322"/>
      <c r="RR90" s="322"/>
      <c r="RS90" s="322"/>
      <c r="RT90" s="322"/>
      <c r="RU90" s="322"/>
      <c r="RV90" s="322"/>
      <c r="RW90" s="322"/>
      <c r="RX90" s="322"/>
      <c r="RY90" s="322"/>
      <c r="RZ90" s="322"/>
      <c r="SA90" s="322"/>
      <c r="SB90" s="322"/>
      <c r="SC90" s="322"/>
      <c r="SD90" s="322"/>
      <c r="SE90" s="322"/>
      <c r="SF90" s="322"/>
      <c r="SG90" s="322"/>
      <c r="SH90" s="322"/>
      <c r="SI90" s="322"/>
      <c r="SJ90" s="322"/>
      <c r="SK90" s="322"/>
      <c r="SL90" s="322"/>
      <c r="SM90" s="322"/>
      <c r="SN90" s="322"/>
      <c r="SO90" s="322"/>
      <c r="SP90" s="322"/>
      <c r="SQ90" s="322"/>
      <c r="SR90" s="322"/>
      <c r="SS90" s="322"/>
      <c r="ST90" s="322"/>
      <c r="SU90" s="322"/>
      <c r="SV90" s="322"/>
      <c r="SW90" s="322"/>
      <c r="SX90" s="322"/>
      <c r="SY90" s="322"/>
      <c r="SZ90" s="322"/>
      <c r="TA90" s="322"/>
      <c r="TB90" s="322"/>
      <c r="TC90" s="322"/>
    </row>
    <row r="91" spans="1:523" s="283" customFormat="1" ht="15.75">
      <c r="A91" s="330"/>
      <c r="B91" s="331"/>
      <c r="C91" s="327"/>
      <c r="D91" s="332"/>
      <c r="E91" s="333"/>
      <c r="F91" s="333"/>
      <c r="G91" s="333"/>
      <c r="H91" s="276"/>
      <c r="I91" s="292"/>
      <c r="J91" s="326"/>
      <c r="K91" s="32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 s="322"/>
      <c r="FT91" s="322"/>
      <c r="FU91" s="322"/>
      <c r="FV91" s="322"/>
      <c r="FW91" s="322"/>
      <c r="FX91" s="322"/>
      <c r="FY91" s="322"/>
      <c r="FZ91" s="322"/>
      <c r="GA91" s="322"/>
      <c r="GB91" s="322"/>
      <c r="GC91" s="322"/>
      <c r="GD91" s="322"/>
      <c r="GE91" s="322"/>
      <c r="GF91" s="322"/>
      <c r="GG91" s="322"/>
      <c r="GH91" s="322"/>
      <c r="GI91" s="322"/>
      <c r="GJ91" s="322"/>
      <c r="GK91" s="322"/>
      <c r="GL91" s="322"/>
      <c r="GM91" s="322"/>
      <c r="GN91" s="322"/>
      <c r="GO91" s="322"/>
      <c r="GP91" s="322"/>
      <c r="GQ91" s="322"/>
      <c r="GR91" s="322"/>
      <c r="GS91" s="322"/>
      <c r="GT91" s="322"/>
      <c r="GU91" s="322"/>
      <c r="GV91" s="322"/>
      <c r="GW91" s="322"/>
      <c r="GX91" s="322"/>
      <c r="GY91" s="322"/>
      <c r="GZ91" s="322"/>
      <c r="HA91" s="322"/>
      <c r="HB91" s="322"/>
      <c r="HC91" s="322"/>
      <c r="HD91" s="322"/>
      <c r="HE91" s="322"/>
      <c r="HF91" s="322"/>
      <c r="HG91" s="322"/>
      <c r="HH91" s="322"/>
      <c r="HI91" s="322"/>
      <c r="HJ91" s="322"/>
      <c r="HK91" s="322"/>
      <c r="HL91" s="322"/>
      <c r="HM91" s="322"/>
      <c r="HN91" s="322"/>
      <c r="HO91" s="322"/>
      <c r="HP91" s="322"/>
      <c r="HQ91" s="322"/>
      <c r="HR91" s="322"/>
      <c r="HS91" s="322"/>
      <c r="HT91" s="322"/>
      <c r="HU91" s="322"/>
      <c r="HV91" s="322"/>
      <c r="HW91" s="322"/>
      <c r="HX91" s="322"/>
      <c r="HY91" s="322"/>
      <c r="HZ91" s="322"/>
      <c r="IA91" s="322"/>
      <c r="IB91" s="322"/>
      <c r="IC91" s="322"/>
      <c r="ID91" s="322"/>
      <c r="IE91" s="322"/>
      <c r="IF91" s="322"/>
      <c r="IG91" s="322"/>
      <c r="IH91" s="322"/>
      <c r="II91" s="322"/>
      <c r="IJ91" s="322"/>
      <c r="IK91" s="322"/>
      <c r="IL91" s="322"/>
      <c r="IM91" s="322"/>
      <c r="IN91" s="322"/>
      <c r="IO91" s="322"/>
      <c r="IP91" s="322"/>
      <c r="IQ91" s="322"/>
      <c r="IR91" s="322"/>
      <c r="IS91" s="322"/>
      <c r="IT91" s="322"/>
      <c r="IU91" s="322"/>
      <c r="IV91" s="322"/>
      <c r="IW91" s="322"/>
      <c r="IX91" s="322"/>
      <c r="IY91" s="322"/>
      <c r="IZ91" s="322"/>
      <c r="JA91" s="322"/>
      <c r="JB91" s="322"/>
      <c r="JC91" s="322"/>
      <c r="JD91" s="322"/>
      <c r="JE91" s="322"/>
      <c r="JF91" s="322"/>
      <c r="JG91" s="322"/>
      <c r="JH91" s="322"/>
      <c r="JI91" s="322"/>
      <c r="JJ91" s="322"/>
      <c r="JK91" s="322"/>
      <c r="JL91" s="322"/>
      <c r="JM91" s="322"/>
      <c r="JN91" s="322"/>
      <c r="JO91" s="322"/>
      <c r="JP91" s="322"/>
      <c r="JQ91" s="322"/>
      <c r="JR91" s="322"/>
      <c r="JS91" s="322"/>
      <c r="JT91" s="322"/>
      <c r="JU91" s="322"/>
      <c r="JV91" s="322"/>
      <c r="JW91" s="322"/>
      <c r="JX91" s="322"/>
      <c r="JY91" s="322"/>
      <c r="JZ91" s="322"/>
      <c r="KA91" s="322"/>
      <c r="KB91" s="322"/>
      <c r="KC91" s="322"/>
      <c r="KD91" s="322"/>
      <c r="KE91" s="322"/>
      <c r="KF91" s="322"/>
      <c r="KG91" s="322"/>
      <c r="KH91" s="322"/>
      <c r="KI91" s="322"/>
      <c r="KJ91" s="322"/>
      <c r="KK91" s="322"/>
      <c r="KL91" s="322"/>
      <c r="KM91" s="322"/>
      <c r="KN91" s="322"/>
      <c r="KO91" s="322"/>
      <c r="KP91" s="322"/>
      <c r="KQ91" s="322"/>
      <c r="KR91" s="322"/>
      <c r="KS91" s="322"/>
      <c r="KT91" s="322"/>
      <c r="KU91" s="322"/>
      <c r="KV91" s="322"/>
      <c r="KW91" s="322"/>
      <c r="KX91" s="322"/>
      <c r="KY91" s="322"/>
      <c r="KZ91" s="322"/>
      <c r="LA91" s="322"/>
      <c r="LB91" s="322"/>
      <c r="LC91" s="322"/>
      <c r="LD91" s="322"/>
      <c r="LE91" s="322"/>
      <c r="LF91" s="322"/>
      <c r="LG91" s="322"/>
      <c r="LH91" s="322"/>
      <c r="LI91" s="322"/>
      <c r="LJ91" s="322"/>
      <c r="LK91" s="322"/>
      <c r="LL91" s="322"/>
      <c r="LM91" s="322"/>
      <c r="LN91" s="322"/>
      <c r="LO91" s="322"/>
      <c r="LP91" s="322"/>
      <c r="LQ91" s="322"/>
      <c r="LR91" s="322"/>
      <c r="LS91" s="322"/>
      <c r="LT91" s="322"/>
      <c r="LU91" s="322"/>
      <c r="LV91" s="322"/>
      <c r="LW91" s="322"/>
      <c r="LX91" s="322"/>
      <c r="LY91" s="322"/>
      <c r="LZ91" s="322"/>
      <c r="MA91" s="322"/>
      <c r="MB91" s="322"/>
      <c r="MC91" s="322"/>
      <c r="MD91" s="322"/>
      <c r="ME91" s="322"/>
      <c r="MF91" s="322"/>
      <c r="MG91" s="322"/>
      <c r="MH91" s="322"/>
      <c r="MI91" s="322"/>
      <c r="MJ91" s="322"/>
      <c r="MK91" s="322"/>
      <c r="ML91" s="322"/>
      <c r="MM91" s="322"/>
      <c r="MN91" s="322"/>
      <c r="MO91" s="322"/>
      <c r="MP91" s="322"/>
      <c r="MQ91" s="322"/>
      <c r="MR91" s="322"/>
      <c r="MS91" s="322"/>
      <c r="MT91" s="322"/>
      <c r="MU91" s="322"/>
      <c r="MV91" s="322"/>
      <c r="MW91" s="322"/>
      <c r="MX91" s="322"/>
      <c r="MY91" s="322"/>
      <c r="MZ91" s="322"/>
      <c r="NA91" s="322"/>
      <c r="NB91" s="322"/>
      <c r="NC91" s="322"/>
      <c r="ND91" s="322"/>
      <c r="NE91" s="322"/>
      <c r="NF91" s="322"/>
      <c r="NG91" s="322"/>
      <c r="NH91" s="322"/>
      <c r="NI91" s="322"/>
      <c r="NJ91" s="322"/>
      <c r="NK91" s="322"/>
      <c r="NL91" s="322"/>
      <c r="NM91" s="322"/>
      <c r="NN91" s="322"/>
      <c r="NO91" s="322"/>
      <c r="NP91" s="322"/>
      <c r="NQ91" s="322"/>
      <c r="NR91" s="322"/>
      <c r="NS91" s="322"/>
      <c r="NT91" s="322"/>
      <c r="NU91" s="322"/>
      <c r="NV91" s="322"/>
      <c r="NW91" s="322"/>
      <c r="NX91" s="322"/>
      <c r="NY91" s="322"/>
      <c r="NZ91" s="322"/>
      <c r="OA91" s="322"/>
      <c r="OB91" s="322"/>
      <c r="OC91" s="322"/>
      <c r="OD91" s="322"/>
      <c r="OE91" s="322"/>
      <c r="OF91" s="322"/>
      <c r="OG91" s="322"/>
      <c r="OH91" s="322"/>
      <c r="OI91" s="322"/>
      <c r="OJ91" s="322"/>
      <c r="OK91" s="322"/>
      <c r="OL91" s="322"/>
      <c r="OM91" s="322"/>
      <c r="ON91" s="322"/>
      <c r="OO91" s="322"/>
      <c r="OP91" s="322"/>
      <c r="OQ91" s="322"/>
      <c r="OR91" s="322"/>
      <c r="OS91" s="322"/>
      <c r="OT91" s="322"/>
      <c r="OU91" s="322"/>
      <c r="OV91" s="322"/>
      <c r="OW91" s="322"/>
      <c r="OX91" s="322"/>
      <c r="OY91" s="322"/>
      <c r="OZ91" s="322"/>
      <c r="PA91" s="322"/>
      <c r="PB91" s="322"/>
      <c r="PC91" s="322"/>
      <c r="PD91" s="322"/>
      <c r="PE91" s="322"/>
      <c r="PF91" s="322"/>
      <c r="PG91" s="322"/>
      <c r="PH91" s="322"/>
      <c r="PI91" s="322"/>
      <c r="PJ91" s="322"/>
      <c r="PK91" s="322"/>
      <c r="PL91" s="322"/>
      <c r="PM91" s="322"/>
      <c r="PN91" s="322"/>
      <c r="PO91" s="322"/>
      <c r="PP91" s="322"/>
      <c r="PQ91" s="322"/>
      <c r="PR91" s="322"/>
      <c r="PS91" s="322"/>
      <c r="PT91" s="322"/>
      <c r="PU91" s="322"/>
      <c r="PV91" s="322"/>
      <c r="PW91" s="322"/>
      <c r="PX91" s="322"/>
      <c r="PY91" s="322"/>
      <c r="PZ91" s="322"/>
      <c r="QA91" s="322"/>
      <c r="QB91" s="322"/>
      <c r="QC91" s="322"/>
      <c r="QD91" s="322"/>
      <c r="QE91" s="322"/>
      <c r="QF91" s="322"/>
      <c r="QG91" s="322"/>
      <c r="QH91" s="322"/>
      <c r="QI91" s="322"/>
      <c r="QJ91" s="322"/>
      <c r="QK91" s="322"/>
      <c r="QL91" s="322"/>
      <c r="QM91" s="322"/>
      <c r="QN91" s="322"/>
      <c r="QO91" s="322"/>
      <c r="QP91" s="322"/>
      <c r="QQ91" s="322"/>
      <c r="QR91" s="322"/>
      <c r="QS91" s="322"/>
      <c r="QT91" s="322"/>
      <c r="QU91" s="322"/>
      <c r="QV91" s="322"/>
      <c r="QW91" s="322"/>
      <c r="QX91" s="322"/>
      <c r="QY91" s="322"/>
      <c r="QZ91" s="322"/>
      <c r="RA91" s="322"/>
      <c r="RB91" s="322"/>
      <c r="RC91" s="322"/>
      <c r="RD91" s="322"/>
      <c r="RE91" s="322"/>
      <c r="RF91" s="322"/>
      <c r="RG91" s="322"/>
      <c r="RH91" s="322"/>
      <c r="RI91" s="322"/>
      <c r="RJ91" s="322"/>
      <c r="RK91" s="322"/>
      <c r="RL91" s="322"/>
      <c r="RM91" s="322"/>
      <c r="RN91" s="322"/>
      <c r="RO91" s="322"/>
      <c r="RP91" s="322"/>
      <c r="RQ91" s="322"/>
      <c r="RR91" s="322"/>
      <c r="RS91" s="322"/>
      <c r="RT91" s="322"/>
      <c r="RU91" s="322"/>
      <c r="RV91" s="322"/>
      <c r="RW91" s="322"/>
      <c r="RX91" s="322"/>
      <c r="RY91" s="322"/>
      <c r="RZ91" s="322"/>
      <c r="SA91" s="322"/>
      <c r="SB91" s="322"/>
      <c r="SC91" s="322"/>
      <c r="SD91" s="322"/>
      <c r="SE91" s="322"/>
      <c r="SF91" s="322"/>
      <c r="SG91" s="322"/>
      <c r="SH91" s="322"/>
      <c r="SI91" s="322"/>
      <c r="SJ91" s="322"/>
      <c r="SK91" s="322"/>
      <c r="SL91" s="322"/>
      <c r="SM91" s="322"/>
      <c r="SN91" s="322"/>
      <c r="SO91" s="322"/>
      <c r="SP91" s="322"/>
      <c r="SQ91" s="322"/>
      <c r="SR91" s="322"/>
      <c r="SS91" s="322"/>
      <c r="ST91" s="322"/>
      <c r="SU91" s="322"/>
      <c r="SV91" s="322"/>
      <c r="SW91" s="322"/>
      <c r="SX91" s="322"/>
      <c r="SY91" s="322"/>
      <c r="SZ91" s="322"/>
      <c r="TA91" s="322"/>
      <c r="TB91" s="322"/>
      <c r="TC91" s="322"/>
    </row>
    <row r="92" spans="1:523" s="283" customFormat="1" ht="15.75">
      <c r="A92" s="330"/>
      <c r="B92" s="331"/>
      <c r="C92" s="332"/>
      <c r="D92" s="332"/>
      <c r="E92" s="333"/>
      <c r="F92" s="333"/>
      <c r="G92" s="333"/>
      <c r="H92" s="276"/>
      <c r="I92" s="292"/>
      <c r="J92" s="326"/>
      <c r="K92" s="329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 s="322"/>
      <c r="HC92" s="322"/>
      <c r="HD92" s="322"/>
      <c r="HE92" s="322"/>
      <c r="HF92" s="322"/>
      <c r="HG92" s="322"/>
      <c r="HH92" s="322"/>
      <c r="HI92" s="322"/>
      <c r="HJ92" s="322"/>
      <c r="HK92" s="322"/>
      <c r="HL92" s="322"/>
      <c r="HM92" s="322"/>
      <c r="HN92" s="322"/>
      <c r="HO92" s="322"/>
      <c r="HP92" s="322"/>
      <c r="HQ92" s="322"/>
      <c r="HR92" s="322"/>
      <c r="HS92" s="322"/>
      <c r="HT92" s="322"/>
      <c r="HU92" s="322"/>
      <c r="HV92" s="322"/>
      <c r="HW92" s="322"/>
      <c r="HX92" s="322"/>
      <c r="HY92" s="322"/>
      <c r="HZ92" s="322"/>
      <c r="IA92" s="322"/>
      <c r="IB92" s="322"/>
      <c r="IC92" s="322"/>
      <c r="ID92" s="322"/>
      <c r="IE92" s="322"/>
      <c r="IF92" s="322"/>
      <c r="IG92" s="322"/>
      <c r="IH92" s="322"/>
      <c r="II92" s="322"/>
      <c r="IJ92" s="322"/>
      <c r="IK92" s="322"/>
      <c r="IL92" s="322"/>
      <c r="IM92" s="322"/>
      <c r="IN92" s="322"/>
      <c r="IO92" s="322"/>
      <c r="IP92" s="322"/>
      <c r="IQ92" s="322"/>
      <c r="IR92" s="322"/>
      <c r="IS92" s="322"/>
      <c r="IT92" s="322"/>
      <c r="IU92" s="322"/>
      <c r="IV92" s="322"/>
      <c r="IW92" s="322"/>
      <c r="IX92" s="322"/>
      <c r="IY92" s="322"/>
      <c r="IZ92" s="322"/>
      <c r="JA92" s="322"/>
      <c r="JB92" s="322"/>
      <c r="JC92" s="322"/>
      <c r="JD92" s="322"/>
      <c r="JE92" s="322"/>
      <c r="JF92" s="322"/>
      <c r="JG92" s="322"/>
      <c r="JH92" s="322"/>
      <c r="JI92" s="322"/>
      <c r="JJ92" s="322"/>
      <c r="JK92" s="322"/>
      <c r="JL92" s="322"/>
      <c r="JM92" s="322"/>
      <c r="JN92" s="322"/>
      <c r="JO92" s="322"/>
      <c r="JP92" s="322"/>
      <c r="JQ92" s="322"/>
      <c r="JR92" s="322"/>
      <c r="JS92" s="322"/>
      <c r="JT92" s="322"/>
      <c r="JU92" s="322"/>
      <c r="JV92" s="322"/>
      <c r="JW92" s="322"/>
      <c r="JX92" s="322"/>
      <c r="JY92" s="322"/>
      <c r="JZ92" s="322"/>
      <c r="KA92" s="322"/>
      <c r="KB92" s="322"/>
      <c r="KC92" s="322"/>
      <c r="KD92" s="322"/>
      <c r="KE92" s="322"/>
      <c r="KF92" s="322"/>
      <c r="KG92" s="322"/>
      <c r="KH92" s="322"/>
      <c r="KI92" s="322"/>
      <c r="KJ92" s="322"/>
      <c r="KK92" s="322"/>
      <c r="KL92" s="322"/>
      <c r="KM92" s="322"/>
      <c r="KN92" s="322"/>
      <c r="KO92" s="322"/>
      <c r="KP92" s="322"/>
      <c r="KQ92" s="322"/>
      <c r="KR92" s="322"/>
      <c r="KS92" s="322"/>
      <c r="KT92" s="322"/>
      <c r="KU92" s="322"/>
      <c r="KV92" s="322"/>
      <c r="KW92" s="322"/>
      <c r="KX92" s="322"/>
      <c r="KY92" s="322"/>
      <c r="KZ92" s="322"/>
      <c r="LA92" s="322"/>
      <c r="LB92" s="322"/>
      <c r="LC92" s="322"/>
      <c r="LD92" s="322"/>
      <c r="LE92" s="322"/>
      <c r="LF92" s="322"/>
      <c r="LG92" s="322"/>
      <c r="LH92" s="322"/>
      <c r="LI92" s="322"/>
      <c r="LJ92" s="322"/>
      <c r="LK92" s="322"/>
      <c r="LL92" s="322"/>
      <c r="LM92" s="322"/>
      <c r="LN92" s="322"/>
      <c r="LO92" s="322"/>
      <c r="LP92" s="322"/>
      <c r="LQ92" s="322"/>
      <c r="LR92" s="322"/>
      <c r="LS92" s="322"/>
      <c r="LT92" s="322"/>
      <c r="LU92" s="322"/>
      <c r="LV92" s="322"/>
      <c r="LW92" s="322"/>
      <c r="LX92" s="322"/>
      <c r="LY92" s="322"/>
      <c r="LZ92" s="322"/>
      <c r="MA92" s="322"/>
      <c r="MB92" s="322"/>
      <c r="MC92" s="322"/>
      <c r="MD92" s="322"/>
      <c r="ME92" s="322"/>
      <c r="MF92" s="322"/>
      <c r="MG92" s="322"/>
      <c r="MH92" s="322"/>
      <c r="MI92" s="322"/>
      <c r="MJ92" s="322"/>
      <c r="MK92" s="322"/>
      <c r="ML92" s="322"/>
      <c r="MM92" s="322"/>
      <c r="MN92" s="322"/>
      <c r="MO92" s="322"/>
      <c r="MP92" s="322"/>
      <c r="MQ92" s="322"/>
      <c r="MR92" s="322"/>
      <c r="MS92" s="322"/>
      <c r="MT92" s="322"/>
      <c r="MU92" s="322"/>
      <c r="MV92" s="322"/>
      <c r="MW92" s="322"/>
      <c r="MX92" s="322"/>
      <c r="MY92" s="322"/>
      <c r="MZ92" s="322"/>
      <c r="NA92" s="322"/>
      <c r="NB92" s="322"/>
      <c r="NC92" s="322"/>
      <c r="ND92" s="322"/>
      <c r="NE92" s="322"/>
      <c r="NF92" s="322"/>
      <c r="NG92" s="322"/>
      <c r="NH92" s="322"/>
      <c r="NI92" s="322"/>
      <c r="NJ92" s="322"/>
      <c r="NK92" s="322"/>
      <c r="NL92" s="322"/>
      <c r="NM92" s="322"/>
      <c r="NN92" s="322"/>
      <c r="NO92" s="322"/>
      <c r="NP92" s="322"/>
      <c r="NQ92" s="322"/>
      <c r="NR92" s="322"/>
      <c r="NS92" s="322"/>
      <c r="NT92" s="322"/>
      <c r="NU92" s="322"/>
      <c r="NV92" s="322"/>
      <c r="NW92" s="322"/>
      <c r="NX92" s="322"/>
      <c r="NY92" s="322"/>
      <c r="NZ92" s="322"/>
      <c r="OA92" s="322"/>
      <c r="OB92" s="322"/>
      <c r="OC92" s="322"/>
      <c r="OD92" s="322"/>
      <c r="OE92" s="322"/>
      <c r="OF92" s="322"/>
      <c r="OG92" s="322"/>
      <c r="OH92" s="322"/>
      <c r="OI92" s="322"/>
      <c r="OJ92" s="322"/>
      <c r="OK92" s="322"/>
      <c r="OL92" s="322"/>
      <c r="OM92" s="322"/>
      <c r="ON92" s="322"/>
      <c r="OO92" s="322"/>
      <c r="OP92" s="322"/>
      <c r="OQ92" s="322"/>
      <c r="OR92" s="322"/>
      <c r="OS92" s="322"/>
      <c r="OT92" s="322"/>
      <c r="OU92" s="322"/>
      <c r="OV92" s="322"/>
      <c r="OW92" s="322"/>
      <c r="OX92" s="322"/>
      <c r="OY92" s="322"/>
      <c r="OZ92" s="322"/>
      <c r="PA92" s="322"/>
      <c r="PB92" s="322"/>
      <c r="PC92" s="322"/>
      <c r="PD92" s="322"/>
      <c r="PE92" s="322"/>
      <c r="PF92" s="322"/>
      <c r="PG92" s="322"/>
      <c r="PH92" s="322"/>
      <c r="PI92" s="322"/>
      <c r="PJ92" s="322"/>
      <c r="PK92" s="322"/>
      <c r="PL92" s="322"/>
      <c r="PM92" s="322"/>
      <c r="PN92" s="322"/>
      <c r="PO92" s="322"/>
      <c r="PP92" s="322"/>
      <c r="PQ92" s="322"/>
      <c r="PR92" s="322"/>
      <c r="PS92" s="322"/>
      <c r="PT92" s="322"/>
      <c r="PU92" s="322"/>
      <c r="PV92" s="322"/>
      <c r="PW92" s="322"/>
      <c r="PX92" s="322"/>
      <c r="PY92" s="322"/>
      <c r="PZ92" s="322"/>
      <c r="QA92" s="322"/>
      <c r="QB92" s="322"/>
      <c r="QC92" s="322"/>
      <c r="QD92" s="322"/>
      <c r="QE92" s="322"/>
      <c r="QF92" s="322"/>
      <c r="QG92" s="322"/>
      <c r="QH92" s="322"/>
      <c r="QI92" s="322"/>
      <c r="QJ92" s="322"/>
      <c r="QK92" s="322"/>
      <c r="QL92" s="322"/>
      <c r="QM92" s="322"/>
      <c r="QN92" s="322"/>
      <c r="QO92" s="322"/>
      <c r="QP92" s="322"/>
      <c r="QQ92" s="322"/>
      <c r="QR92" s="322"/>
      <c r="QS92" s="322"/>
      <c r="QT92" s="322"/>
      <c r="QU92" s="322"/>
      <c r="QV92" s="322"/>
      <c r="QW92" s="322"/>
      <c r="QX92" s="322"/>
      <c r="QY92" s="322"/>
      <c r="QZ92" s="322"/>
      <c r="RA92" s="322"/>
      <c r="RB92" s="322"/>
      <c r="RC92" s="322"/>
      <c r="RD92" s="322"/>
      <c r="RE92" s="322"/>
      <c r="RF92" s="322"/>
      <c r="RG92" s="322"/>
      <c r="RH92" s="322"/>
      <c r="RI92" s="322"/>
      <c r="RJ92" s="322"/>
      <c r="RK92" s="322"/>
      <c r="RL92" s="322"/>
      <c r="RM92" s="322"/>
      <c r="RN92" s="322"/>
      <c r="RO92" s="322"/>
      <c r="RP92" s="322"/>
      <c r="RQ92" s="322"/>
      <c r="RR92" s="322"/>
      <c r="RS92" s="322"/>
      <c r="RT92" s="322"/>
      <c r="RU92" s="322"/>
      <c r="RV92" s="322"/>
      <c r="RW92" s="322"/>
      <c r="RX92" s="322"/>
      <c r="RY92" s="322"/>
      <c r="RZ92" s="322"/>
      <c r="SA92" s="322"/>
      <c r="SB92" s="322"/>
      <c r="SC92" s="322"/>
      <c r="SD92" s="322"/>
      <c r="SE92" s="322"/>
      <c r="SF92" s="322"/>
      <c r="SG92" s="322"/>
      <c r="SH92" s="322"/>
      <c r="SI92" s="322"/>
      <c r="SJ92" s="322"/>
      <c r="SK92" s="322"/>
      <c r="SL92" s="322"/>
      <c r="SM92" s="322"/>
      <c r="SN92" s="322"/>
      <c r="SO92" s="322"/>
      <c r="SP92" s="322"/>
      <c r="SQ92" s="322"/>
      <c r="SR92" s="322"/>
      <c r="SS92" s="322"/>
      <c r="ST92" s="322"/>
      <c r="SU92" s="322"/>
      <c r="SV92" s="322"/>
      <c r="SW92" s="322"/>
      <c r="SX92" s="322"/>
      <c r="SY92" s="322"/>
      <c r="SZ92" s="322"/>
      <c r="TA92" s="322"/>
      <c r="TB92" s="322"/>
      <c r="TC92" s="322"/>
    </row>
    <row r="93" spans="1:523" s="279" customFormat="1" ht="15.75">
      <c r="A93" s="330"/>
      <c r="B93" s="331"/>
      <c r="C93" s="332"/>
      <c r="D93" s="332"/>
      <c r="E93" s="333"/>
      <c r="F93" s="333"/>
      <c r="G93" s="333"/>
      <c r="H93" s="292"/>
      <c r="I93" s="292"/>
      <c r="J93" s="326"/>
      <c r="K93" s="329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330"/>
      <c r="B94" s="331"/>
      <c r="C94" s="332"/>
      <c r="D94" s="332"/>
      <c r="E94" s="333"/>
      <c r="F94" s="333"/>
      <c r="G94" s="333"/>
      <c r="H94" s="292"/>
      <c r="I94" s="292"/>
      <c r="J94" s="326"/>
      <c r="K94" s="329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330"/>
      <c r="B95" s="331"/>
      <c r="C95" s="332"/>
      <c r="D95" s="332"/>
      <c r="E95" s="333"/>
      <c r="F95" s="333"/>
      <c r="G95" s="333"/>
      <c r="H95" s="292"/>
      <c r="I95" s="292"/>
      <c r="J95" s="326"/>
      <c r="K95" s="329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330"/>
      <c r="B96" s="331"/>
      <c r="C96" s="332"/>
      <c r="D96" s="332"/>
      <c r="E96" s="333"/>
      <c r="F96" s="333"/>
      <c r="G96" s="333"/>
      <c r="H96" s="292"/>
      <c r="I96" s="292"/>
      <c r="J96" s="326"/>
      <c r="K96" s="329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330"/>
      <c r="B97" s="331"/>
      <c r="C97" s="332"/>
      <c r="D97" s="276"/>
      <c r="E97" s="318"/>
      <c r="F97" s="277"/>
      <c r="G97" s="277"/>
      <c r="H97" s="276"/>
      <c r="I97" s="276"/>
      <c r="J97" s="278"/>
      <c r="K97" s="319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4"/>
      <c r="D98" s="276"/>
      <c r="E98" s="318"/>
      <c r="F98" s="277"/>
      <c r="G98" s="277"/>
      <c r="H98" s="276"/>
      <c r="I98" s="276"/>
      <c r="J98" s="278"/>
      <c r="K98" s="319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4"/>
      <c r="D99" s="276"/>
      <c r="E99" s="318"/>
      <c r="F99" s="277"/>
      <c r="G99" s="277"/>
      <c r="H99" s="276"/>
      <c r="I99" s="276"/>
      <c r="J99" s="278"/>
      <c r="K99" s="319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4"/>
      <c r="D100" s="276"/>
      <c r="E100" s="318"/>
      <c r="F100" s="277"/>
      <c r="G100" s="277"/>
      <c r="H100" s="276"/>
      <c r="I100" s="276"/>
      <c r="J100" s="278"/>
      <c r="K100" s="287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84"/>
      <c r="D101" s="276"/>
      <c r="E101" s="318"/>
      <c r="F101" s="318"/>
      <c r="G101" s="277"/>
      <c r="H101" s="276"/>
      <c r="I101" s="276"/>
      <c r="J101" s="278"/>
      <c r="K101" s="287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76"/>
      <c r="D102" s="276"/>
      <c r="E102" s="323"/>
      <c r="F102" s="318"/>
      <c r="G102" s="277"/>
      <c r="H102" s="276"/>
      <c r="I102" s="276"/>
      <c r="J102" s="278"/>
      <c r="K102" s="287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76"/>
      <c r="D103" s="284"/>
      <c r="E103" s="320"/>
      <c r="F103" s="318"/>
      <c r="G103" s="277"/>
      <c r="H103" s="276"/>
      <c r="I103" s="276"/>
      <c r="J103" s="278"/>
      <c r="K103" s="287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4"/>
      <c r="D104" s="284"/>
      <c r="E104" s="320"/>
      <c r="F104" s="318"/>
      <c r="G104" s="277"/>
      <c r="H104" s="276"/>
      <c r="I104" s="276"/>
      <c r="J104" s="278"/>
      <c r="K104" s="287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4"/>
      <c r="D105" s="284"/>
      <c r="E105" s="320"/>
      <c r="F105" s="318"/>
      <c r="G105" s="277"/>
      <c r="H105" s="276"/>
      <c r="I105" s="276"/>
      <c r="J105" s="278"/>
      <c r="K105" s="287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6"/>
      <c r="D106" s="284"/>
      <c r="E106" s="320"/>
      <c r="F106" s="318"/>
      <c r="G106" s="277"/>
      <c r="H106" s="276"/>
      <c r="I106" s="276"/>
      <c r="J106" s="278"/>
      <c r="K106" s="287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4"/>
      <c r="D107" s="285"/>
      <c r="E107" s="286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6"/>
      <c r="D108" s="276"/>
      <c r="E108" s="318"/>
      <c r="F108" s="318"/>
      <c r="G108" s="277"/>
      <c r="H108" s="276"/>
      <c r="I108" s="276"/>
      <c r="J108" s="278"/>
      <c r="K108" s="280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76"/>
      <c r="D109" s="284"/>
      <c r="E109" s="320"/>
      <c r="F109" s="318"/>
      <c r="G109" s="277"/>
      <c r="H109" s="276"/>
      <c r="I109" s="276"/>
      <c r="J109" s="278"/>
      <c r="K109" s="280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84"/>
      <c r="D110" s="284"/>
      <c r="E110" s="320"/>
      <c r="F110" s="318"/>
      <c r="G110" s="277"/>
      <c r="H110" s="276"/>
      <c r="I110" s="276"/>
      <c r="J110" s="278"/>
      <c r="K110" s="280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84"/>
      <c r="D111" s="282"/>
      <c r="E111" s="321"/>
      <c r="F111" s="318"/>
      <c r="G111" s="277"/>
      <c r="H111" s="276"/>
      <c r="I111" s="276"/>
      <c r="J111" s="278"/>
      <c r="K111" s="280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82"/>
      <c r="D112" s="282"/>
      <c r="E112" s="321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82"/>
      <c r="D113" s="282"/>
      <c r="E113" s="321"/>
      <c r="F113" s="318"/>
      <c r="G113" s="277"/>
      <c r="H113" s="276"/>
      <c r="I113" s="276"/>
      <c r="J113" s="278"/>
      <c r="K113" s="280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88"/>
      <c r="D114" s="282"/>
      <c r="E114" s="321"/>
      <c r="F114" s="318"/>
      <c r="G114" s="277"/>
      <c r="H114" s="276"/>
      <c r="I114" s="276"/>
      <c r="J114" s="278"/>
      <c r="K114" s="280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82"/>
      <c r="D115" s="282"/>
      <c r="E115" s="321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82"/>
      <c r="D116" s="290"/>
      <c r="E116" s="291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89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76"/>
      <c r="D118" s="276"/>
      <c r="E118" s="318"/>
      <c r="F118" s="318"/>
      <c r="G118" s="277"/>
      <c r="H118" s="276"/>
      <c r="I118" s="276"/>
      <c r="J118" s="278"/>
      <c r="K118" s="280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76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0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76"/>
      <c r="D121" s="276"/>
      <c r="E121" s="318"/>
      <c r="F121" s="318"/>
      <c r="G121" s="277"/>
      <c r="H121" s="276"/>
      <c r="I121" s="276"/>
      <c r="J121" s="278"/>
      <c r="K121" s="287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2"/>
      <c r="D122" s="276"/>
      <c r="E122" s="318"/>
      <c r="F122" s="318"/>
      <c r="G122" s="277"/>
      <c r="H122" s="276"/>
      <c r="I122" s="276"/>
      <c r="J122" s="278"/>
      <c r="K122" s="287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2"/>
      <c r="D123" s="276"/>
      <c r="E123" s="318"/>
      <c r="F123" s="318"/>
      <c r="G123" s="277"/>
      <c r="H123" s="276"/>
      <c r="I123" s="276"/>
      <c r="J123" s="278"/>
      <c r="K123" s="287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9" customFormat="1" ht="15.75">
      <c r="A124" s="275"/>
      <c r="B124" s="317"/>
      <c r="C124" s="292"/>
      <c r="D124" s="276"/>
      <c r="E124" s="318"/>
      <c r="F124" s="318"/>
      <c r="G124" s="277"/>
      <c r="H124" s="276"/>
      <c r="I124" s="276"/>
      <c r="J124" s="278"/>
      <c r="K124" s="287"/>
      <c r="L124" s="378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s="279" customFormat="1" ht="15.75">
      <c r="A125" s="275"/>
      <c r="B125" s="317"/>
      <c r="C125" s="292"/>
      <c r="D125" s="276"/>
      <c r="E125" s="318"/>
      <c r="F125" s="318"/>
      <c r="G125" s="277"/>
      <c r="H125" s="276"/>
      <c r="I125" s="276"/>
      <c r="J125" s="278"/>
      <c r="K125" s="287"/>
      <c r="L125" s="378">
        <v>0</v>
      </c>
      <c r="M125" s="2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</row>
    <row r="126" spans="1:209" s="279" customFormat="1" ht="15.75">
      <c r="A126" s="275"/>
      <c r="B126" s="317"/>
      <c r="C126" s="292"/>
      <c r="D126" s="276"/>
      <c r="E126" s="318"/>
      <c r="F126" s="318"/>
      <c r="G126" s="277"/>
      <c r="H126" s="276"/>
      <c r="I126" s="276"/>
      <c r="J126" s="278"/>
      <c r="K126" s="287"/>
      <c r="L126" s="378">
        <v>0</v>
      </c>
      <c r="M126" s="2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</row>
    <row r="127" spans="1:209" s="279" customFormat="1" ht="15.75">
      <c r="A127" s="275"/>
      <c r="B127" s="317"/>
      <c r="C127" s="292"/>
      <c r="D127" s="276"/>
      <c r="E127" s="318"/>
      <c r="F127" s="318"/>
      <c r="G127" s="277"/>
      <c r="H127" s="276"/>
      <c r="I127" s="276"/>
      <c r="J127" s="278"/>
      <c r="K127" s="287"/>
      <c r="L127" s="378">
        <v>0</v>
      </c>
      <c r="M127" s="2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</row>
    <row r="128" spans="1:209" s="279" customFormat="1" ht="15.75">
      <c r="A128" s="275"/>
      <c r="B128" s="317"/>
      <c r="C128" s="292"/>
      <c r="D128" s="276"/>
      <c r="E128" s="318"/>
      <c r="F128" s="318"/>
      <c r="G128" s="277"/>
      <c r="H128" s="276"/>
      <c r="I128" s="276"/>
      <c r="J128" s="278"/>
      <c r="K128" s="287"/>
      <c r="L128" s="378">
        <v>0</v>
      </c>
      <c r="M128" s="2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</row>
    <row r="129" spans="1:209" s="279" customFormat="1" ht="15.75">
      <c r="A129" s="275"/>
      <c r="B129" s="317"/>
      <c r="C129" s="292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</row>
    <row r="130" spans="1:209" s="279" customFormat="1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</row>
    <row r="131" spans="1:209" s="279" customFormat="1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5"/>
      <c r="L131" s="378">
        <v>0</v>
      </c>
      <c r="M131" s="2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</row>
    <row r="132" spans="1:209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5"/>
      <c r="L132" s="378">
        <v>0</v>
      </c>
      <c r="M132" s="2"/>
    </row>
    <row r="133" spans="1:209" ht="15.75">
      <c r="A133" s="275"/>
      <c r="B133" s="317"/>
      <c r="C133" s="293"/>
      <c r="D133" s="293"/>
      <c r="E133" s="324"/>
      <c r="F133" s="318"/>
      <c r="G133" s="277"/>
      <c r="H133" s="293"/>
      <c r="I133" s="293"/>
      <c r="J133" s="294"/>
      <c r="K133" s="295"/>
      <c r="L133" s="378">
        <v>0</v>
      </c>
      <c r="M133" s="2"/>
    </row>
    <row r="134" spans="1:209" ht="15.75">
      <c r="A134" s="275"/>
      <c r="B134" s="317"/>
      <c r="C134" s="293"/>
      <c r="D134" s="293"/>
      <c r="E134" s="324"/>
      <c r="F134" s="318"/>
      <c r="G134" s="277"/>
      <c r="H134" s="293"/>
      <c r="I134" s="293"/>
      <c r="J134" s="294"/>
      <c r="K134" s="295"/>
      <c r="L134" s="378">
        <v>0</v>
      </c>
      <c r="M134" s="2"/>
    </row>
    <row r="135" spans="1:209" ht="15.75">
      <c r="A135" s="275"/>
      <c r="B135" s="317"/>
      <c r="C135" s="293"/>
      <c r="D135" s="293"/>
      <c r="E135" s="324"/>
      <c r="F135" s="318"/>
      <c r="G135" s="277"/>
      <c r="H135" s="293"/>
      <c r="I135" s="293"/>
      <c r="J135" s="294"/>
      <c r="K135" s="295"/>
      <c r="L135" s="378">
        <v>0</v>
      </c>
      <c r="M135" s="2"/>
    </row>
    <row r="136" spans="1:209" ht="15.75">
      <c r="A136" s="275"/>
      <c r="B136" s="317"/>
      <c r="C136" s="293"/>
      <c r="D136" s="293"/>
      <c r="E136" s="324"/>
      <c r="F136" s="318"/>
      <c r="G136" s="277"/>
      <c r="H136" s="293"/>
      <c r="I136" s="293"/>
      <c r="J136" s="294"/>
      <c r="K136" s="295"/>
      <c r="L136" s="378">
        <v>0</v>
      </c>
      <c r="M136" s="2"/>
    </row>
    <row r="137" spans="1:209" ht="15.75">
      <c r="A137" s="275"/>
      <c r="B137" s="317"/>
      <c r="C137" s="293"/>
      <c r="D137" s="293"/>
      <c r="E137" s="324"/>
      <c r="F137" s="318"/>
      <c r="G137" s="277"/>
      <c r="H137" s="293"/>
      <c r="I137" s="293"/>
      <c r="J137" s="294"/>
      <c r="K137" s="295"/>
      <c r="L137" s="378">
        <v>0</v>
      </c>
      <c r="M137" s="2"/>
    </row>
    <row r="138" spans="1:209" ht="15.75">
      <c r="A138" s="275"/>
      <c r="B138" s="317"/>
      <c r="C138" s="293"/>
      <c r="D138" s="293"/>
      <c r="E138" s="324"/>
      <c r="F138" s="318"/>
      <c r="G138" s="277"/>
      <c r="H138" s="293"/>
      <c r="I138" s="293"/>
      <c r="J138" s="294"/>
      <c r="K138" s="295"/>
      <c r="L138" s="378">
        <v>0</v>
      </c>
      <c r="M138" s="2"/>
    </row>
    <row r="139" spans="1:209" ht="15.75">
      <c r="A139" s="275"/>
      <c r="B139" s="317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209" ht="15.75">
      <c r="A140" s="275"/>
      <c r="B140" s="317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209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209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209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209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 ht="15.75">
      <c r="A227" s="296"/>
      <c r="B227" s="324"/>
      <c r="C227" s="293"/>
      <c r="D227" s="293"/>
      <c r="E227" s="324"/>
      <c r="F227" s="318"/>
      <c r="G227" s="277"/>
      <c r="H227" s="293"/>
      <c r="I227" s="293"/>
      <c r="J227" s="294"/>
      <c r="K227" s="293"/>
      <c r="L227" s="378">
        <v>0</v>
      </c>
      <c r="M227" s="2"/>
    </row>
    <row r="228" spans="1:13" ht="15.75">
      <c r="A228" s="296"/>
      <c r="B228" s="324"/>
      <c r="C228" s="293"/>
      <c r="D228" s="293"/>
      <c r="E228" s="324"/>
      <c r="F228" s="318"/>
      <c r="G228" s="277"/>
      <c r="H228" s="293"/>
      <c r="I228" s="293"/>
      <c r="J228" s="294"/>
      <c r="K228" s="293"/>
      <c r="L228" s="378">
        <v>0</v>
      </c>
      <c r="M228" s="2"/>
    </row>
    <row r="229" spans="1:13" ht="15.75">
      <c r="A229" s="296"/>
      <c r="B229" s="324"/>
      <c r="C229" s="293"/>
      <c r="D229" s="293"/>
      <c r="E229" s="324"/>
      <c r="F229" s="318"/>
      <c r="G229" s="277"/>
      <c r="H229" s="293"/>
      <c r="I229" s="293"/>
      <c r="J229" s="294"/>
      <c r="K229" s="293"/>
      <c r="L229" s="378">
        <v>0</v>
      </c>
      <c r="M229" s="2"/>
    </row>
    <row r="230" spans="1:13" ht="15.75">
      <c r="A230" s="296"/>
      <c r="B230" s="324"/>
      <c r="C230" s="293"/>
      <c r="D230" s="293"/>
      <c r="E230" s="324"/>
      <c r="F230" s="318"/>
      <c r="G230" s="277"/>
      <c r="H230" s="293"/>
      <c r="I230" s="293"/>
      <c r="J230" s="294"/>
      <c r="K230" s="293"/>
      <c r="L230" s="378">
        <v>0</v>
      </c>
      <c r="M230" s="2"/>
    </row>
    <row r="231" spans="1:13" ht="15.75">
      <c r="A231" s="296"/>
      <c r="B231" s="324"/>
      <c r="C231" s="293"/>
      <c r="D231" s="293"/>
      <c r="E231" s="324"/>
      <c r="F231" s="318"/>
      <c r="G231" s="277"/>
      <c r="H231" s="293"/>
      <c r="I231" s="293"/>
      <c r="J231" s="294"/>
      <c r="K231" s="293"/>
      <c r="L231" s="378">
        <v>0</v>
      </c>
      <c r="M231" s="2"/>
    </row>
    <row r="232" spans="1:13" ht="15.75">
      <c r="A232" s="296"/>
      <c r="B232" s="324"/>
      <c r="C232" s="293"/>
      <c r="D232" s="293"/>
      <c r="E232" s="324"/>
      <c r="F232" s="318"/>
      <c r="G232" s="277"/>
      <c r="H232" s="293"/>
      <c r="I232" s="293"/>
      <c r="J232" s="294"/>
      <c r="K232" s="293"/>
      <c r="L232" s="378">
        <v>0</v>
      </c>
      <c r="M232" s="2"/>
    </row>
    <row r="233" spans="1:13" ht="15.75">
      <c r="A233" s="296"/>
      <c r="B233" s="324"/>
      <c r="C233" s="293"/>
      <c r="D233" s="293"/>
      <c r="E233" s="324"/>
      <c r="F233" s="318"/>
      <c r="G233" s="277"/>
      <c r="H233" s="293"/>
      <c r="I233" s="293"/>
      <c r="J233" s="294"/>
      <c r="K233" s="293"/>
      <c r="L233" s="378">
        <v>0</v>
      </c>
      <c r="M233" s="2"/>
    </row>
    <row r="234" spans="1:13" ht="15.75">
      <c r="A234" s="296"/>
      <c r="B234" s="324"/>
      <c r="C234" s="293"/>
      <c r="D234" s="293"/>
      <c r="E234" s="324"/>
      <c r="F234" s="318"/>
      <c r="G234" s="277"/>
      <c r="H234" s="293"/>
      <c r="I234" s="293"/>
      <c r="J234" s="294"/>
      <c r="K234" s="293"/>
      <c r="L234" s="378">
        <v>0</v>
      </c>
      <c r="M234" s="2"/>
    </row>
    <row r="235" spans="1:13">
      <c r="A235" s="296"/>
      <c r="B235" s="324"/>
      <c r="C235" s="293"/>
      <c r="M235" s="2"/>
    </row>
    <row r="236" spans="1:13">
      <c r="M236" s="2"/>
    </row>
    <row r="237" spans="1:13">
      <c r="M237" s="2"/>
    </row>
  </sheetData>
  <protectedRanges>
    <protectedRange sqref="B87:B91 B98:B140" name="Intervalo2_1_1_1"/>
    <protectedRange sqref="B92:B97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2" orientation="landscape" horizontalDpi="300" verticalDpi="300" r:id="rId2"/>
  <rowBreaks count="1" manualBreakCount="1">
    <brk id="109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/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3" t="s">
        <v>171</v>
      </c>
      <c r="B1" s="503" t="s">
        <v>172</v>
      </c>
      <c r="C1" s="504" t="s">
        <v>209</v>
      </c>
      <c r="D1" s="504" t="s">
        <v>210</v>
      </c>
      <c r="E1" s="504" t="s">
        <v>211</v>
      </c>
      <c r="F1" s="504" t="s">
        <v>212</v>
      </c>
      <c r="G1" s="504" t="s">
        <v>213</v>
      </c>
      <c r="H1" s="504" t="s">
        <v>214</v>
      </c>
    </row>
    <row r="2" spans="1:8" ht="24" customHeight="1" thickBot="1">
      <c r="A2" s="628" t="s">
        <v>518</v>
      </c>
      <c r="B2" s="629" t="s">
        <v>517</v>
      </c>
      <c r="C2" s="767" t="s">
        <v>1016</v>
      </c>
      <c r="D2" s="768" t="s">
        <v>1017</v>
      </c>
      <c r="E2" s="770">
        <f>272636.29+82290.48</f>
        <v>354926.76999999996</v>
      </c>
      <c r="F2" s="630" t="s">
        <v>655</v>
      </c>
      <c r="G2" s="769" t="s">
        <v>1017</v>
      </c>
      <c r="H2" s="771">
        <v>354926.77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4" t="s">
        <v>171</v>
      </c>
      <c r="B1" s="604" t="s">
        <v>172</v>
      </c>
      <c r="C1" s="605" t="s">
        <v>215</v>
      </c>
      <c r="D1" s="605" t="s">
        <v>216</v>
      </c>
      <c r="E1" s="605" t="s">
        <v>217</v>
      </c>
      <c r="F1" s="605" t="s">
        <v>218</v>
      </c>
      <c r="G1" s="605" t="s">
        <v>208</v>
      </c>
    </row>
    <row r="2" spans="1:7" ht="38.25" thickBot="1">
      <c r="A2" s="543" t="s">
        <v>518</v>
      </c>
      <c r="B2" s="549" t="s">
        <v>517</v>
      </c>
      <c r="C2" s="544" t="s">
        <v>518</v>
      </c>
      <c r="D2" s="545" t="s">
        <v>629</v>
      </c>
      <c r="E2" s="546" t="s">
        <v>630</v>
      </c>
      <c r="F2" s="547" t="s">
        <v>867</v>
      </c>
      <c r="G2" s="548">
        <f>568.69+3.53+476.07+547.46</f>
        <v>1595.75</v>
      </c>
    </row>
    <row r="3" spans="1:7" ht="15.75">
      <c r="A3" s="591"/>
      <c r="B3" s="592"/>
      <c r="C3" s="593"/>
      <c r="D3" s="594"/>
      <c r="E3" s="595"/>
      <c r="F3" s="596"/>
      <c r="G3" s="597"/>
    </row>
    <row r="4" spans="1:7" ht="15.75">
      <c r="A4" s="598"/>
      <c r="B4" s="599"/>
      <c r="C4" s="600"/>
      <c r="D4" s="601"/>
      <c r="E4" s="602"/>
      <c r="F4" s="603"/>
      <c r="G4" s="597"/>
    </row>
    <row r="5" spans="1:7" ht="15.75">
      <c r="A5" s="598"/>
      <c r="B5" s="599"/>
      <c r="C5" s="600"/>
      <c r="D5" s="601"/>
      <c r="E5" s="602"/>
      <c r="F5" s="603"/>
      <c r="G5" s="597"/>
    </row>
    <row r="6" spans="1:7" ht="15.75">
      <c r="A6" s="598"/>
      <c r="B6" s="599"/>
      <c r="C6" s="600"/>
      <c r="D6" s="601"/>
      <c r="E6" s="602"/>
      <c r="F6" s="603"/>
      <c r="G6" s="597"/>
    </row>
    <row r="7" spans="1:7" ht="15.75">
      <c r="A7" s="598"/>
      <c r="B7" s="599"/>
      <c r="C7" s="600"/>
      <c r="D7" s="601"/>
      <c r="E7" s="602"/>
      <c r="F7" s="603"/>
      <c r="G7" s="597"/>
    </row>
    <row r="8" spans="1:7" ht="15.75">
      <c r="A8" s="598"/>
      <c r="B8" s="599"/>
      <c r="C8" s="600"/>
      <c r="D8" s="601"/>
      <c r="E8" s="602"/>
      <c r="F8" s="603"/>
      <c r="G8" s="597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8" t="s">
        <v>628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4"/>
  <sheetViews>
    <sheetView topLeftCell="D1" zoomScale="80" zoomScaleNormal="80" workbookViewId="0">
      <selection sqref="A1:I15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6" t="s">
        <v>171</v>
      </c>
      <c r="B1" s="526" t="s">
        <v>172</v>
      </c>
      <c r="C1" s="527" t="s">
        <v>219</v>
      </c>
      <c r="D1" s="527" t="s">
        <v>220</v>
      </c>
      <c r="E1" s="527" t="s">
        <v>221</v>
      </c>
      <c r="F1" s="527" t="s">
        <v>222</v>
      </c>
      <c r="G1" s="527" t="s">
        <v>223</v>
      </c>
      <c r="H1" s="504" t="s">
        <v>224</v>
      </c>
      <c r="I1" s="527" t="s">
        <v>225</v>
      </c>
    </row>
    <row r="2" spans="1:10">
      <c r="A2" s="571" t="s">
        <v>518</v>
      </c>
      <c r="B2" s="532" t="s">
        <v>516</v>
      </c>
      <c r="C2" s="614" t="s">
        <v>543</v>
      </c>
      <c r="D2" s="533" t="s">
        <v>523</v>
      </c>
      <c r="E2" s="534" t="s">
        <v>524</v>
      </c>
      <c r="F2" s="535">
        <v>45018</v>
      </c>
      <c r="G2" s="582">
        <v>45384</v>
      </c>
      <c r="H2" s="536">
        <v>0</v>
      </c>
      <c r="I2" s="537" t="s">
        <v>525</v>
      </c>
      <c r="J2" s="2"/>
    </row>
    <row r="3" spans="1:10">
      <c r="A3" s="506" t="s">
        <v>518</v>
      </c>
      <c r="B3" s="522" t="s">
        <v>516</v>
      </c>
      <c r="C3" s="404" t="s">
        <v>635</v>
      </c>
      <c r="D3" s="402" t="s">
        <v>528</v>
      </c>
      <c r="E3" s="405" t="s">
        <v>529</v>
      </c>
      <c r="F3" s="584">
        <v>45018</v>
      </c>
      <c r="G3" s="585">
        <v>45384</v>
      </c>
      <c r="H3" s="410">
        <v>13000</v>
      </c>
      <c r="I3" s="586" t="s">
        <v>530</v>
      </c>
      <c r="J3" s="2"/>
    </row>
    <row r="4" spans="1:10">
      <c r="A4" s="506" t="s">
        <v>518</v>
      </c>
      <c r="B4" s="522" t="s">
        <v>516</v>
      </c>
      <c r="C4" s="404" t="s">
        <v>544</v>
      </c>
      <c r="D4" s="402" t="s">
        <v>531</v>
      </c>
      <c r="E4" s="405" t="s">
        <v>532</v>
      </c>
      <c r="F4" s="584">
        <v>45039</v>
      </c>
      <c r="G4" s="585">
        <v>45405</v>
      </c>
      <c r="H4" s="410">
        <v>0</v>
      </c>
      <c r="I4" s="586" t="s">
        <v>533</v>
      </c>
      <c r="J4" s="2"/>
    </row>
    <row r="5" spans="1:10">
      <c r="A5" s="506" t="s">
        <v>518</v>
      </c>
      <c r="B5" s="522" t="s">
        <v>516</v>
      </c>
      <c r="C5" s="406" t="s">
        <v>522</v>
      </c>
      <c r="D5" s="402" t="s">
        <v>534</v>
      </c>
      <c r="E5" s="403" t="s">
        <v>535</v>
      </c>
      <c r="F5" s="390" t="s">
        <v>723</v>
      </c>
      <c r="G5" s="391" t="s">
        <v>725</v>
      </c>
      <c r="H5" s="410">
        <v>1555.88</v>
      </c>
      <c r="I5" s="587" t="s">
        <v>536</v>
      </c>
    </row>
    <row r="6" spans="1:10">
      <c r="A6" s="506" t="s">
        <v>518</v>
      </c>
      <c r="B6" s="522" t="s">
        <v>516</v>
      </c>
      <c r="C6" s="382" t="s">
        <v>636</v>
      </c>
      <c r="D6" s="407" t="s">
        <v>537</v>
      </c>
      <c r="E6" s="403" t="s">
        <v>538</v>
      </c>
      <c r="F6" s="392">
        <v>45018</v>
      </c>
      <c r="G6" s="583">
        <v>45384</v>
      </c>
      <c r="H6" s="410">
        <v>0</v>
      </c>
      <c r="I6" s="587" t="s">
        <v>539</v>
      </c>
      <c r="J6" s="2"/>
    </row>
    <row r="7" spans="1:10">
      <c r="A7" s="506" t="s">
        <v>518</v>
      </c>
      <c r="B7" s="522" t="s">
        <v>516</v>
      </c>
      <c r="C7" s="382" t="s">
        <v>634</v>
      </c>
      <c r="D7" s="407" t="s">
        <v>540</v>
      </c>
      <c r="E7" s="403" t="s">
        <v>541</v>
      </c>
      <c r="F7" s="390" t="s">
        <v>730</v>
      </c>
      <c r="G7" s="583">
        <v>45383</v>
      </c>
      <c r="H7" s="410">
        <v>7000</v>
      </c>
      <c r="I7" s="587" t="s">
        <v>542</v>
      </c>
      <c r="J7" s="2"/>
    </row>
    <row r="8" spans="1:10">
      <c r="A8" s="506" t="s">
        <v>518</v>
      </c>
      <c r="B8" s="522" t="s">
        <v>516</v>
      </c>
      <c r="C8" s="523" t="s">
        <v>633</v>
      </c>
      <c r="D8" s="524" t="s">
        <v>624</v>
      </c>
      <c r="E8" s="403" t="s">
        <v>625</v>
      </c>
      <c r="F8" s="613">
        <v>44652</v>
      </c>
      <c r="G8" s="583">
        <v>45383</v>
      </c>
      <c r="H8" s="411">
        <v>5000</v>
      </c>
      <c r="I8" s="586" t="s">
        <v>742</v>
      </c>
    </row>
    <row r="9" spans="1:10">
      <c r="A9" s="506" t="s">
        <v>518</v>
      </c>
      <c r="B9" s="522" t="s">
        <v>516</v>
      </c>
      <c r="C9" s="525" t="s">
        <v>621</v>
      </c>
      <c r="D9" s="407" t="s">
        <v>626</v>
      </c>
      <c r="E9" s="403" t="s">
        <v>627</v>
      </c>
      <c r="F9" s="584">
        <v>45110</v>
      </c>
      <c r="G9" s="585">
        <v>45476</v>
      </c>
      <c r="H9" s="411">
        <v>6210</v>
      </c>
      <c r="I9" s="588" t="s">
        <v>749</v>
      </c>
      <c r="J9" s="2"/>
    </row>
    <row r="10" spans="1:10">
      <c r="A10" s="506" t="s">
        <v>518</v>
      </c>
      <c r="B10" s="522" t="s">
        <v>516</v>
      </c>
      <c r="C10" s="404" t="s">
        <v>631</v>
      </c>
      <c r="D10" s="407" t="s">
        <v>639</v>
      </c>
      <c r="E10" s="403" t="s">
        <v>638</v>
      </c>
      <c r="F10" s="390" t="s">
        <v>723</v>
      </c>
      <c r="G10" s="583">
        <v>45383</v>
      </c>
      <c r="H10" s="411">
        <v>1205</v>
      </c>
      <c r="I10" s="588" t="s">
        <v>637</v>
      </c>
      <c r="J10" s="2"/>
    </row>
    <row r="11" spans="1:10">
      <c r="A11" s="506" t="s">
        <v>518</v>
      </c>
      <c r="B11" s="522" t="s">
        <v>516</v>
      </c>
      <c r="C11" s="404" t="s">
        <v>764</v>
      </c>
      <c r="D11" s="402" t="s">
        <v>727</v>
      </c>
      <c r="E11" s="403" t="s">
        <v>728</v>
      </c>
      <c r="F11" s="390" t="s">
        <v>729</v>
      </c>
      <c r="G11" s="583">
        <v>45246</v>
      </c>
      <c r="H11" s="410">
        <v>506.12</v>
      </c>
      <c r="I11" s="587" t="s">
        <v>743</v>
      </c>
      <c r="J11" s="2"/>
    </row>
    <row r="12" spans="1:10">
      <c r="A12" s="506" t="s">
        <v>518</v>
      </c>
      <c r="B12" s="618" t="s">
        <v>516</v>
      </c>
      <c r="C12" s="404" t="s">
        <v>785</v>
      </c>
      <c r="D12" s="619" t="s">
        <v>782</v>
      </c>
      <c r="E12" s="618" t="s">
        <v>783</v>
      </c>
      <c r="F12" s="620">
        <v>45200</v>
      </c>
      <c r="G12" s="620">
        <v>45566</v>
      </c>
      <c r="H12" s="621">
        <v>3990.34</v>
      </c>
      <c r="I12" s="622" t="s">
        <v>784</v>
      </c>
      <c r="J12" s="2"/>
    </row>
    <row r="13" spans="1:10">
      <c r="A13" s="506" t="s">
        <v>518</v>
      </c>
      <c r="B13" s="618" t="s">
        <v>516</v>
      </c>
      <c r="C13" s="404" t="s">
        <v>803</v>
      </c>
      <c r="D13" s="407" t="s">
        <v>804</v>
      </c>
      <c r="E13" s="403" t="s">
        <v>805</v>
      </c>
      <c r="F13" s="390" t="s">
        <v>806</v>
      </c>
      <c r="G13" s="697">
        <v>45627</v>
      </c>
      <c r="H13" s="698">
        <v>120</v>
      </c>
      <c r="I13" s="588" t="s">
        <v>807</v>
      </c>
      <c r="J13" s="2"/>
    </row>
    <row r="14" spans="1:10">
      <c r="A14" s="506" t="s">
        <v>518</v>
      </c>
      <c r="B14" s="618" t="s">
        <v>516</v>
      </c>
      <c r="C14" s="747" t="s">
        <v>817</v>
      </c>
      <c r="D14" s="407" t="s">
        <v>820</v>
      </c>
      <c r="E14" s="403" t="s">
        <v>625</v>
      </c>
      <c r="F14" s="748">
        <v>45292</v>
      </c>
      <c r="G14" s="697">
        <v>45658</v>
      </c>
      <c r="H14" s="698">
        <v>8000</v>
      </c>
      <c r="I14" s="752" t="s">
        <v>819</v>
      </c>
    </row>
    <row r="15" spans="1:10" ht="15.75" thickBot="1">
      <c r="A15" s="542" t="s">
        <v>518</v>
      </c>
      <c r="B15" s="753" t="s">
        <v>516</v>
      </c>
      <c r="C15" s="754" t="s">
        <v>870</v>
      </c>
      <c r="D15" s="755" t="s">
        <v>871</v>
      </c>
      <c r="E15" s="756" t="s">
        <v>526</v>
      </c>
      <c r="F15" s="757" t="s">
        <v>733</v>
      </c>
      <c r="G15" s="758">
        <v>45748</v>
      </c>
      <c r="H15" s="759">
        <v>0</v>
      </c>
      <c r="I15" s="760" t="s">
        <v>869</v>
      </c>
    </row>
    <row r="16" spans="1:10" ht="15.75">
      <c r="A16" s="745"/>
      <c r="B16" s="610"/>
      <c r="C16" s="746"/>
      <c r="D16" s="611"/>
      <c r="E16" s="699"/>
      <c r="F16" s="700"/>
      <c r="G16" s="610"/>
      <c r="H16" s="612"/>
      <c r="I16" s="701"/>
      <c r="J16" s="2"/>
    </row>
    <row r="17" spans="1:10" ht="15.75">
      <c r="A17" s="197"/>
      <c r="B17" s="204"/>
      <c r="C17" s="412"/>
      <c r="D17" s="213"/>
      <c r="E17" s="206"/>
      <c r="F17" s="212"/>
      <c r="G17" s="204"/>
      <c r="H17" s="377"/>
      <c r="I17" s="207"/>
      <c r="J17" s="2"/>
    </row>
    <row r="18" spans="1:10" ht="15.75">
      <c r="A18" s="197"/>
      <c r="B18" s="204"/>
      <c r="C18" s="412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199"/>
      <c r="D19" s="205"/>
      <c r="E19" s="209"/>
      <c r="F19" s="210"/>
      <c r="G19" s="204"/>
      <c r="H19" s="377"/>
      <c r="I19" s="211"/>
    </row>
    <row r="20" spans="1:10" ht="15.75">
      <c r="A20" s="197"/>
      <c r="B20" s="204"/>
      <c r="C20" s="199"/>
      <c r="D20" s="205"/>
      <c r="E20" s="209"/>
      <c r="F20" s="210"/>
      <c r="G20" s="204"/>
      <c r="H20" s="377"/>
      <c r="I20" s="211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  <c r="J21" s="2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5"/>
      <c r="G25" s="204"/>
      <c r="H25" s="377"/>
      <c r="I25" s="211"/>
      <c r="J25" s="2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  <c r="J26" s="2"/>
    </row>
    <row r="27" spans="1:10" ht="15.75">
      <c r="A27" s="197"/>
      <c r="B27" s="204"/>
      <c r="C27" s="199"/>
      <c r="D27" s="205"/>
      <c r="E27" s="209"/>
      <c r="F27" s="210"/>
      <c r="G27" s="216"/>
      <c r="H27" s="377"/>
      <c r="I27" s="217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</row>
    <row r="29" spans="1:10" ht="15.75">
      <c r="A29" s="197"/>
      <c r="B29" s="204"/>
      <c r="C29" s="199"/>
      <c r="D29" s="205"/>
      <c r="E29" s="209"/>
      <c r="F29" s="218"/>
      <c r="G29" s="204"/>
      <c r="H29" s="377"/>
      <c r="I29" s="211"/>
      <c r="J29" s="2"/>
    </row>
    <row r="30" spans="1:10" ht="15.75">
      <c r="A30" s="197"/>
      <c r="B30" s="204"/>
      <c r="C30" s="199"/>
      <c r="D30" s="205"/>
      <c r="E30" s="209"/>
      <c r="F30" s="210"/>
      <c r="G30" s="216"/>
      <c r="H30" s="377"/>
      <c r="I30" s="219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20"/>
      <c r="C32" s="413"/>
      <c r="D32" s="213"/>
      <c r="E32" s="221"/>
      <c r="F32" s="222"/>
      <c r="G32" s="223"/>
      <c r="H32" s="377"/>
      <c r="I32" s="224"/>
      <c r="J32" s="2"/>
    </row>
    <row r="33" spans="1:9" ht="15.75">
      <c r="A33" s="197"/>
      <c r="B33" s="204"/>
      <c r="C33" s="414"/>
      <c r="D33" s="214"/>
      <c r="E33" s="225"/>
      <c r="F33" s="210"/>
      <c r="G33" s="226"/>
      <c r="H33" s="377"/>
      <c r="I33" s="227"/>
    </row>
    <row r="34" spans="1:9" ht="15.75">
      <c r="A34" s="197"/>
      <c r="B34" s="204"/>
      <c r="C34" s="414"/>
      <c r="D34" s="214"/>
      <c r="E34" s="209"/>
      <c r="F34" s="210"/>
      <c r="G34" s="228"/>
      <c r="H34" s="377"/>
      <c r="I34" s="229"/>
    </row>
    <row r="35" spans="1:9" ht="15.75">
      <c r="A35" s="197"/>
      <c r="B35" s="204"/>
      <c r="C35" s="199"/>
      <c r="D35" s="205"/>
      <c r="E35" s="209"/>
      <c r="F35" s="210"/>
      <c r="G35" s="204"/>
      <c r="H35" s="377"/>
      <c r="I35" s="211"/>
    </row>
    <row r="36" spans="1:9" ht="15.75">
      <c r="A36" s="197"/>
      <c r="B36" s="204"/>
      <c r="C36" s="199"/>
      <c r="D36" s="205"/>
      <c r="E36" s="209"/>
      <c r="F36" s="210"/>
      <c r="G36" s="204"/>
      <c r="H36" s="377"/>
      <c r="I36" s="211"/>
    </row>
    <row r="37" spans="1:9" ht="15.75">
      <c r="A37" s="197"/>
      <c r="B37" s="204"/>
      <c r="C37" s="199"/>
      <c r="D37" s="205"/>
      <c r="E37" s="209"/>
      <c r="F37" s="210"/>
      <c r="G37" s="204"/>
      <c r="H37" s="377"/>
      <c r="I37" s="207"/>
    </row>
    <row r="38" spans="1:9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9" ht="15.75">
      <c r="A39" s="197"/>
      <c r="B39" s="198"/>
      <c r="C39" s="412"/>
      <c r="D39" s="205"/>
      <c r="E39" s="208"/>
      <c r="F39" s="230"/>
      <c r="G39" s="198"/>
      <c r="H39" s="377"/>
      <c r="I39" s="231"/>
    </row>
    <row r="40" spans="1:9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9" ht="15.75">
      <c r="A41" s="197"/>
      <c r="B41" s="204"/>
      <c r="C41" s="199"/>
      <c r="D41" s="232"/>
      <c r="E41" s="233"/>
      <c r="F41" s="234"/>
      <c r="G41" s="204"/>
      <c r="H41" s="377"/>
      <c r="I41" s="235"/>
    </row>
    <row r="42" spans="1:9" ht="15.75">
      <c r="A42" s="197"/>
      <c r="B42" s="204"/>
      <c r="C42" s="199"/>
      <c r="D42" s="232"/>
      <c r="E42" s="233"/>
      <c r="F42" s="234"/>
      <c r="G42" s="204"/>
      <c r="H42" s="163"/>
      <c r="I42" s="236"/>
    </row>
    <row r="43" spans="1:9" ht="15.75">
      <c r="A43" s="197"/>
      <c r="B43" s="204"/>
      <c r="C43" s="199"/>
      <c r="D43" s="232"/>
      <c r="E43" s="233"/>
      <c r="F43" s="234"/>
      <c r="G43" s="199"/>
      <c r="H43" s="163"/>
      <c r="I43" s="235"/>
    </row>
    <row r="44" spans="1:9" ht="15.75">
      <c r="A44" s="197"/>
      <c r="B44" s="204"/>
      <c r="C44" s="237"/>
      <c r="D44" s="238"/>
      <c r="E44" s="239"/>
      <c r="F44" s="240"/>
      <c r="G44" s="241"/>
      <c r="H44" s="163"/>
      <c r="I44" s="242"/>
    </row>
    <row r="45" spans="1:9" ht="15.75">
      <c r="A45" s="197"/>
      <c r="B45" s="204"/>
      <c r="C45" s="243"/>
      <c r="D45" s="243"/>
      <c r="E45" s="206"/>
      <c r="F45" s="243"/>
      <c r="G45" s="244"/>
      <c r="H45" s="163"/>
      <c r="I45" s="245"/>
    </row>
    <row r="46" spans="1:9" ht="15.75">
      <c r="A46" s="197"/>
      <c r="B46" s="198"/>
      <c r="C46" s="246"/>
      <c r="D46" s="247"/>
      <c r="E46" s="248"/>
      <c r="F46" s="249"/>
      <c r="G46" s="250"/>
      <c r="H46" s="163"/>
      <c r="I46" s="251"/>
    </row>
    <row r="47" spans="1:9" ht="15.75">
      <c r="A47" s="197"/>
      <c r="B47" s="198"/>
      <c r="C47" s="199"/>
      <c r="D47" s="200"/>
      <c r="E47" s="248"/>
      <c r="F47" s="199"/>
      <c r="G47" s="202"/>
      <c r="H47" s="163"/>
      <c r="I47" s="5"/>
    </row>
    <row r="48" spans="1:9" ht="15.75">
      <c r="A48" s="197"/>
      <c r="B48" s="198"/>
      <c r="C48" s="199"/>
      <c r="D48" s="200"/>
      <c r="E48" s="201"/>
      <c r="F48" s="199"/>
      <c r="G48" s="202"/>
      <c r="H48" s="163"/>
      <c r="I48" s="5"/>
    </row>
    <row r="49" spans="1:9" ht="15.75">
      <c r="A49" s="197"/>
      <c r="B49" s="198"/>
      <c r="C49" s="415"/>
      <c r="D49" s="252"/>
      <c r="E49" s="253"/>
      <c r="F49" s="254"/>
      <c r="G49" s="203"/>
      <c r="H49" s="163"/>
      <c r="I49" s="255"/>
    </row>
    <row r="50" spans="1:9" ht="15.75">
      <c r="A50" s="197"/>
      <c r="B50" s="198"/>
      <c r="C50" s="199"/>
      <c r="D50" s="258"/>
      <c r="E50" s="253"/>
      <c r="F50" s="254"/>
      <c r="G50" s="203"/>
      <c r="H50" s="163"/>
      <c r="I50" s="255"/>
    </row>
    <row r="51" spans="1:9" ht="15.75">
      <c r="A51" s="197"/>
      <c r="B51" s="198"/>
      <c r="C51" s="199"/>
      <c r="D51" s="258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9"/>
      <c r="E52" s="253"/>
      <c r="F52" s="254"/>
      <c r="G52" s="203"/>
      <c r="H52" s="163"/>
      <c r="I52" s="196"/>
    </row>
    <row r="53" spans="1:9">
      <c r="B53" s="96"/>
    </row>
    <row r="54" spans="1:9">
      <c r="B54" s="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</sheetData>
  <protectedRanges>
    <protectedRange sqref="E45 D8:E10 D12:E14 D16:E40 D15" name="Intervalo2_2_1_2_1"/>
    <protectedRange sqref="D44:E44" name="Intervalo2_2_1_1_1_1"/>
    <protectedRange sqref="D47" name="Intervalo3_1_1_1_1"/>
    <protectedRange sqref="E15 D2:E7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2" r:id="rId2" xr:uid="{00000000-0004-0000-0E00-000000000000}"/>
    <hyperlink ref="I15" r:id="rId3" xr:uid="{30F8A14D-6479-4AD8-99D6-D0867D79A28D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7"/>
  <sheetViews>
    <sheetView topLeftCell="C1" zoomScale="90" zoomScaleNormal="90" workbookViewId="0">
      <selection sqref="A1:I11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3" t="s">
        <v>171</v>
      </c>
      <c r="B1" s="503" t="s">
        <v>172</v>
      </c>
      <c r="C1" s="504" t="s">
        <v>226</v>
      </c>
      <c r="D1" s="504" t="s">
        <v>220</v>
      </c>
      <c r="E1" s="504" t="s">
        <v>227</v>
      </c>
      <c r="F1" s="504" t="s">
        <v>222</v>
      </c>
      <c r="G1" s="504" t="s">
        <v>228</v>
      </c>
      <c r="H1" s="504" t="s">
        <v>229</v>
      </c>
      <c r="I1" s="504" t="s">
        <v>230</v>
      </c>
    </row>
    <row r="2" spans="1:10" ht="15.75" customHeight="1">
      <c r="A2" s="552" t="s">
        <v>518</v>
      </c>
      <c r="B2" s="553" t="s">
        <v>516</v>
      </c>
      <c r="C2" s="554">
        <v>31145185000156</v>
      </c>
      <c r="D2" s="555" t="s">
        <v>523</v>
      </c>
      <c r="E2" s="556" t="s">
        <v>726</v>
      </c>
      <c r="F2" s="557">
        <v>45018</v>
      </c>
      <c r="G2" s="558" t="s">
        <v>725</v>
      </c>
      <c r="H2" s="559">
        <v>7000</v>
      </c>
      <c r="I2" s="560" t="s">
        <v>739</v>
      </c>
      <c r="J2" s="2"/>
    </row>
    <row r="3" spans="1:10" ht="15.75" customHeight="1">
      <c r="A3" s="528" t="s">
        <v>518</v>
      </c>
      <c r="B3" s="162" t="s">
        <v>516</v>
      </c>
      <c r="C3" s="510">
        <v>31675417000188</v>
      </c>
      <c r="D3" s="511" t="s">
        <v>534</v>
      </c>
      <c r="E3" s="512" t="s">
        <v>726</v>
      </c>
      <c r="F3" s="513">
        <v>45018</v>
      </c>
      <c r="G3" s="514" t="s">
        <v>725</v>
      </c>
      <c r="H3" s="508">
        <v>1555.88</v>
      </c>
      <c r="I3" s="562" t="s">
        <v>740</v>
      </c>
      <c r="J3" s="97"/>
    </row>
    <row r="4" spans="1:10" ht="15.75" customHeight="1">
      <c r="A4" s="528" t="s">
        <v>518</v>
      </c>
      <c r="B4" s="162" t="s">
        <v>516</v>
      </c>
      <c r="C4" s="509" t="s">
        <v>631</v>
      </c>
      <c r="D4" s="511" t="s">
        <v>731</v>
      </c>
      <c r="E4" s="512" t="s">
        <v>640</v>
      </c>
      <c r="F4" s="515">
        <v>45018</v>
      </c>
      <c r="G4" s="516">
        <v>45383</v>
      </c>
      <c r="H4" s="508">
        <v>1205</v>
      </c>
      <c r="I4" s="562" t="s">
        <v>738</v>
      </c>
    </row>
    <row r="5" spans="1:10" ht="15.75" customHeight="1">
      <c r="A5" s="528" t="s">
        <v>518</v>
      </c>
      <c r="B5" s="162" t="s">
        <v>516</v>
      </c>
      <c r="C5" s="256" t="s">
        <v>521</v>
      </c>
      <c r="D5" s="511" t="s">
        <v>527</v>
      </c>
      <c r="E5" s="512" t="s">
        <v>726</v>
      </c>
      <c r="F5" s="513">
        <v>45018</v>
      </c>
      <c r="G5" s="514" t="s">
        <v>725</v>
      </c>
      <c r="H5" s="508">
        <v>450</v>
      </c>
      <c r="I5" s="562" t="s">
        <v>737</v>
      </c>
    </row>
    <row r="6" spans="1:10" ht="15.75" customHeight="1">
      <c r="A6" s="528" t="s">
        <v>518</v>
      </c>
      <c r="B6" s="162" t="s">
        <v>516</v>
      </c>
      <c r="C6" s="256" t="s">
        <v>635</v>
      </c>
      <c r="D6" s="517" t="s">
        <v>722</v>
      </c>
      <c r="E6" s="512" t="s">
        <v>640</v>
      </c>
      <c r="F6" s="515">
        <v>45018</v>
      </c>
      <c r="G6" s="516">
        <v>45384</v>
      </c>
      <c r="H6" s="508">
        <v>13000</v>
      </c>
      <c r="I6" s="562" t="s">
        <v>734</v>
      </c>
    </row>
    <row r="7" spans="1:10" ht="14.25" customHeight="1">
      <c r="A7" s="528" t="s">
        <v>518</v>
      </c>
      <c r="B7" s="162" t="s">
        <v>516</v>
      </c>
      <c r="C7" s="509" t="s">
        <v>636</v>
      </c>
      <c r="D7" s="518" t="s">
        <v>537</v>
      </c>
      <c r="E7" s="512" t="s">
        <v>640</v>
      </c>
      <c r="F7" s="513">
        <v>45018</v>
      </c>
      <c r="G7" s="519" t="s">
        <v>725</v>
      </c>
      <c r="H7" s="508">
        <v>0</v>
      </c>
      <c r="I7" s="561" t="s">
        <v>736</v>
      </c>
    </row>
    <row r="8" spans="1:10">
      <c r="A8" s="528" t="s">
        <v>518</v>
      </c>
      <c r="B8" s="162" t="s">
        <v>516</v>
      </c>
      <c r="C8" s="334">
        <v>19105205000160</v>
      </c>
      <c r="D8" s="520" t="s">
        <v>724</v>
      </c>
      <c r="E8" s="512" t="s">
        <v>640</v>
      </c>
      <c r="F8" s="521">
        <v>45039</v>
      </c>
      <c r="G8" s="513">
        <v>45405</v>
      </c>
      <c r="H8" s="508">
        <v>0</v>
      </c>
      <c r="I8" s="561" t="s">
        <v>735</v>
      </c>
    </row>
    <row r="9" spans="1:10">
      <c r="A9" s="528" t="s">
        <v>518</v>
      </c>
      <c r="B9" s="162" t="s">
        <v>516</v>
      </c>
      <c r="C9" s="257" t="s">
        <v>634</v>
      </c>
      <c r="D9" s="520" t="s">
        <v>732</v>
      </c>
      <c r="E9" s="512" t="s">
        <v>726</v>
      </c>
      <c r="F9" s="513">
        <v>44986</v>
      </c>
      <c r="G9" s="514" t="s">
        <v>733</v>
      </c>
      <c r="H9" s="508">
        <v>7000</v>
      </c>
      <c r="I9" s="561" t="s">
        <v>741</v>
      </c>
    </row>
    <row r="10" spans="1:10" ht="14.25" customHeight="1">
      <c r="A10" s="528" t="s">
        <v>518</v>
      </c>
      <c r="B10" s="162" t="s">
        <v>516</v>
      </c>
      <c r="C10" s="257" t="s">
        <v>750</v>
      </c>
      <c r="D10" s="550" t="s">
        <v>751</v>
      </c>
      <c r="E10" s="551" t="s">
        <v>752</v>
      </c>
      <c r="F10" s="257" t="s">
        <v>753</v>
      </c>
      <c r="G10" s="257" t="s">
        <v>754</v>
      </c>
      <c r="H10" s="508">
        <v>0</v>
      </c>
      <c r="I10" s="561" t="s">
        <v>748</v>
      </c>
    </row>
    <row r="11" spans="1:10" ht="15.75" thickBot="1">
      <c r="A11" s="563" t="s">
        <v>518</v>
      </c>
      <c r="B11" s="564" t="s">
        <v>516</v>
      </c>
      <c r="C11" s="565" t="s">
        <v>756</v>
      </c>
      <c r="D11" s="566" t="s">
        <v>757</v>
      </c>
      <c r="E11" s="567" t="s">
        <v>640</v>
      </c>
      <c r="F11" s="565" t="s">
        <v>758</v>
      </c>
      <c r="G11" s="565" t="s">
        <v>759</v>
      </c>
      <c r="H11" s="568">
        <v>10000</v>
      </c>
      <c r="I11" s="569" t="s">
        <v>760</v>
      </c>
    </row>
    <row r="12" spans="1:10">
      <c r="B12" s="2"/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</sheetData>
  <protectedRanges>
    <protectedRange sqref="D7" name="Intervalo2_1_1_1_1_1_1_1_1"/>
    <protectedRange sqref="D6" name="Intervalo2_2_1_1_2_1_1_1_1"/>
    <protectedRange sqref="D8:D9" name="Intervalo2_2_1_2_1"/>
    <protectedRange sqref="D2:E2 E3:E9" name="Intervalo2_2_1_2_1_1_5_1"/>
    <protectedRange sqref="D3" name="Intervalo2_2_1_2_1_1_2_1_1"/>
    <protectedRange sqref="D4" name="Intervalo2_2_1_2_1_1_3_1_1"/>
    <protectedRange sqref="D5" name="Intervalo2_2_1_2_1_1_4_1_1"/>
    <protectedRange sqref="I2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8" r:id="rId2" xr:uid="{00000000-0004-0000-0F00-000000000000}"/>
    <hyperlink ref="I9" r:id="rId3" xr:uid="{00000000-0004-0000-0F00-000001000000}"/>
    <hyperlink ref="I10" r:id="rId4" xr:uid="{00000000-0004-0000-0F00-000002000000}"/>
    <hyperlink ref="I11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5" zoomScale="90" zoomScaleNormal="90" workbookViewId="0">
      <selection activeCell="C32" sqref="C32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91" t="s">
        <v>0</v>
      </c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</row>
    <row r="8" spans="1:14" ht="21" customHeight="1">
      <c r="A8" s="991" t="s">
        <v>1</v>
      </c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</row>
    <row r="9" spans="1:14" ht="21" customHeight="1">
      <c r="A9" s="1040" t="s">
        <v>4</v>
      </c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46" t="s">
        <v>244</v>
      </c>
      <c r="B11" s="1046"/>
      <c r="C11" s="1046"/>
      <c r="D11" s="1046"/>
      <c r="E11" s="1046"/>
      <c r="F11" s="1046"/>
      <c r="G11" s="1046"/>
      <c r="H11" s="1046"/>
      <c r="I11" s="1046"/>
      <c r="J11" s="1046"/>
      <c r="K11" s="1046"/>
      <c r="L11" s="1046"/>
      <c r="M11" s="1047" t="s">
        <v>406</v>
      </c>
      <c r="N11" s="1047"/>
    </row>
    <row r="12" spans="1:14" ht="21" customHeight="1">
      <c r="A12" s="1048" t="s">
        <v>6</v>
      </c>
      <c r="B12" s="1048"/>
      <c r="C12" s="1048"/>
      <c r="D12" s="1048"/>
      <c r="E12" s="1048"/>
      <c r="F12" s="1048"/>
      <c r="G12" s="1048" t="s">
        <v>232</v>
      </c>
      <c r="H12" s="1048"/>
      <c r="I12" s="1048"/>
      <c r="J12" s="1048"/>
      <c r="K12" s="1048"/>
      <c r="L12" s="1048"/>
      <c r="M12" s="988" t="s">
        <v>233</v>
      </c>
      <c r="N12" s="988"/>
    </row>
    <row r="13" spans="1:14" ht="23.25" customHeight="1">
      <c r="A13" s="1049" t="s">
        <v>512</v>
      </c>
      <c r="B13" s="1050"/>
      <c r="C13" s="1050"/>
      <c r="D13" s="1050"/>
      <c r="E13" s="1050"/>
      <c r="F13" s="1051"/>
      <c r="G13" s="989" t="s">
        <v>846</v>
      </c>
      <c r="H13" s="989"/>
      <c r="I13" s="989"/>
      <c r="J13" s="989"/>
      <c r="K13" s="989"/>
      <c r="L13" s="989"/>
      <c r="M13" s="1052" t="s">
        <v>864</v>
      </c>
      <c r="N13" s="1052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53" t="s">
        <v>245</v>
      </c>
      <c r="B16" s="1054"/>
      <c r="C16" s="1054"/>
      <c r="D16" s="1054"/>
      <c r="E16" s="1054"/>
      <c r="F16" s="1054"/>
      <c r="G16" s="1054"/>
      <c r="H16" s="1054"/>
      <c r="I16" s="1054"/>
      <c r="J16" s="1054"/>
      <c r="K16" s="1054"/>
      <c r="L16" s="1054"/>
      <c r="M16" s="1054"/>
      <c r="N16" s="1054"/>
    </row>
    <row r="17" spans="1:14">
      <c r="A17" s="1057" t="s">
        <v>244</v>
      </c>
      <c r="B17" s="1058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57"/>
      <c r="B18" s="1058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59" t="s">
        <v>261</v>
      </c>
      <c r="C19" s="72">
        <v>3</v>
      </c>
      <c r="D19" s="72">
        <v>3</v>
      </c>
      <c r="E19" s="72">
        <v>3</v>
      </c>
      <c r="F19" s="72">
        <v>3</v>
      </c>
      <c r="G19" s="72">
        <v>3</v>
      </c>
      <c r="H19" s="72">
        <v>3</v>
      </c>
      <c r="I19" s="72">
        <v>3</v>
      </c>
      <c r="J19" s="72"/>
      <c r="K19" s="72"/>
      <c r="L19" s="72"/>
      <c r="M19" s="72"/>
      <c r="N19" s="72"/>
    </row>
    <row r="20" spans="1:14" ht="25.5">
      <c r="A20" s="73" t="s">
        <v>262</v>
      </c>
      <c r="B20" s="1059"/>
      <c r="C20" s="192">
        <v>40</v>
      </c>
      <c r="D20" s="192">
        <v>32</v>
      </c>
      <c r="E20" s="192">
        <v>31</v>
      </c>
      <c r="F20" s="192">
        <v>32</v>
      </c>
      <c r="G20" s="192">
        <v>31</v>
      </c>
      <c r="H20" s="192">
        <v>32</v>
      </c>
      <c r="I20" s="192">
        <v>32</v>
      </c>
      <c r="J20" s="192"/>
      <c r="K20" s="192"/>
      <c r="L20" s="192"/>
      <c r="M20" s="192"/>
      <c r="N20" s="192"/>
    </row>
    <row r="21" spans="1:14">
      <c r="A21" s="71" t="s">
        <v>263</v>
      </c>
      <c r="B21" s="1059"/>
      <c r="C21" s="192">
        <v>32</v>
      </c>
      <c r="D21" s="192">
        <v>42</v>
      </c>
      <c r="E21" s="192">
        <v>41</v>
      </c>
      <c r="F21" s="192">
        <v>39</v>
      </c>
      <c r="G21" s="192">
        <v>40</v>
      </c>
      <c r="H21" s="192">
        <v>42</v>
      </c>
      <c r="I21" s="192">
        <v>42</v>
      </c>
      <c r="J21" s="192"/>
      <c r="K21" s="192"/>
      <c r="L21" s="192"/>
      <c r="M21" s="192"/>
      <c r="N21" s="192"/>
    </row>
    <row r="22" spans="1:14">
      <c r="A22" s="1055" t="s">
        <v>264</v>
      </c>
      <c r="B22" s="1055"/>
      <c r="C22" s="74">
        <f t="shared" ref="C22:N22" si="0">SUM(C19:C21)</f>
        <v>75</v>
      </c>
      <c r="D22" s="74">
        <f t="shared" si="0"/>
        <v>77</v>
      </c>
      <c r="E22" s="74">
        <f t="shared" si="0"/>
        <v>75</v>
      </c>
      <c r="F22" s="74">
        <f t="shared" si="0"/>
        <v>74</v>
      </c>
      <c r="G22" s="74">
        <f t="shared" si="0"/>
        <v>74</v>
      </c>
      <c r="H22" s="74">
        <f t="shared" si="0"/>
        <v>77</v>
      </c>
      <c r="I22" s="74">
        <f t="shared" si="0"/>
        <v>77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60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60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55" t="s">
        <v>268</v>
      </c>
      <c r="B25" s="1055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56" t="s">
        <v>269</v>
      </c>
      <c r="B27" s="1056"/>
      <c r="C27" s="76">
        <f t="shared" ref="C27:N27" si="2">C25+C22</f>
        <v>75</v>
      </c>
      <c r="D27" s="76">
        <f t="shared" si="2"/>
        <v>77</v>
      </c>
      <c r="E27" s="76">
        <f t="shared" si="2"/>
        <v>75</v>
      </c>
      <c r="F27" s="76">
        <f t="shared" si="2"/>
        <v>74</v>
      </c>
      <c r="G27" s="76">
        <f t="shared" si="2"/>
        <v>74</v>
      </c>
      <c r="H27" s="76">
        <f t="shared" si="2"/>
        <v>77</v>
      </c>
      <c r="I27" s="76">
        <f t="shared" si="2"/>
        <v>77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6" zoomScale="89" zoomScaleNormal="89" workbookViewId="0">
      <selection activeCell="A15" sqref="A15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63" t="s">
        <v>0</v>
      </c>
      <c r="B2" s="1063"/>
      <c r="C2" s="1063"/>
      <c r="D2" s="1063"/>
      <c r="E2" s="1063"/>
      <c r="F2" s="1063"/>
    </row>
    <row r="3" spans="1:6" ht="15.75" customHeight="1">
      <c r="A3" s="1063" t="s">
        <v>1</v>
      </c>
      <c r="B3" s="1063"/>
      <c r="C3" s="1063"/>
      <c r="D3" s="1063"/>
      <c r="E3" s="1063"/>
      <c r="F3" s="1063"/>
    </row>
    <row r="4" spans="1:6" ht="15" customHeight="1">
      <c r="A4" s="1063" t="s">
        <v>4</v>
      </c>
      <c r="B4" s="1063"/>
      <c r="C4" s="1063"/>
      <c r="D4" s="1063"/>
      <c r="E4" s="1063"/>
      <c r="F4" s="1063"/>
    </row>
    <row r="5" spans="1:6" ht="18.75">
      <c r="A5" s="434"/>
      <c r="B5" s="434"/>
      <c r="C5" s="434"/>
      <c r="D5" s="434"/>
      <c r="E5" s="434"/>
      <c r="F5" s="434"/>
    </row>
    <row r="6" spans="1:6" ht="18.75">
      <c r="A6" s="434"/>
      <c r="B6" s="434"/>
      <c r="C6" s="434"/>
      <c r="D6" s="434"/>
      <c r="E6" s="434"/>
      <c r="F6" s="434"/>
    </row>
    <row r="7" spans="1:6" ht="61.5" customHeight="1">
      <c r="A7" s="1064" t="s">
        <v>648</v>
      </c>
      <c r="B7" s="1065"/>
      <c r="C7" s="1065"/>
      <c r="D7" s="1065"/>
      <c r="E7" s="1065"/>
      <c r="F7" s="1065"/>
    </row>
    <row r="9" spans="1:6">
      <c r="A9" s="50" t="s">
        <v>649</v>
      </c>
      <c r="B9" s="50" t="s">
        <v>650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4">
        <v>45478</v>
      </c>
      <c r="B10" s="425">
        <v>16</v>
      </c>
      <c r="C10" s="425" t="s">
        <v>1007</v>
      </c>
      <c r="D10" s="425" t="s">
        <v>1010</v>
      </c>
      <c r="E10" s="426">
        <v>6000</v>
      </c>
      <c r="F10" s="426"/>
    </row>
    <row r="11" spans="1:6" ht="20.25" customHeight="1">
      <c r="A11" s="424">
        <v>45488</v>
      </c>
      <c r="B11" s="427">
        <v>45934120</v>
      </c>
      <c r="C11" s="425" t="s">
        <v>860</v>
      </c>
      <c r="D11" s="425" t="s">
        <v>1011</v>
      </c>
      <c r="E11" s="439">
        <v>925.04</v>
      </c>
      <c r="F11" s="426"/>
    </row>
    <row r="12" spans="1:6" ht="20.25" customHeight="1">
      <c r="A12" s="424">
        <v>45495</v>
      </c>
      <c r="B12" s="427">
        <v>465665044</v>
      </c>
      <c r="C12" s="425" t="s">
        <v>860</v>
      </c>
      <c r="D12" s="425" t="s">
        <v>862</v>
      </c>
      <c r="E12" s="426">
        <v>814.46</v>
      </c>
      <c r="F12" s="426"/>
    </row>
    <row r="13" spans="1:6" ht="20.25" customHeight="1">
      <c r="A13" s="424">
        <v>45495</v>
      </c>
      <c r="B13" s="427">
        <v>465676832</v>
      </c>
      <c r="C13" s="425" t="s">
        <v>860</v>
      </c>
      <c r="D13" s="425" t="s">
        <v>862</v>
      </c>
      <c r="E13" s="426">
        <v>946.93</v>
      </c>
      <c r="F13" s="426"/>
    </row>
    <row r="14" spans="1:6" ht="20.25" customHeight="1">
      <c r="A14" s="424">
        <v>45483</v>
      </c>
      <c r="B14" s="427">
        <v>220233</v>
      </c>
      <c r="C14" s="425" t="s">
        <v>861</v>
      </c>
      <c r="D14" s="425" t="s">
        <v>863</v>
      </c>
      <c r="E14" s="426">
        <v>1500</v>
      </c>
      <c r="F14" s="426">
        <v>0</v>
      </c>
    </row>
    <row r="15" spans="1:6" ht="20.25" customHeight="1">
      <c r="A15" s="424"/>
      <c r="B15" s="425" t="s">
        <v>655</v>
      </c>
      <c r="C15" s="425" t="s">
        <v>1008</v>
      </c>
      <c r="D15" s="425" t="s">
        <v>1009</v>
      </c>
      <c r="E15" s="426">
        <v>163.51</v>
      </c>
      <c r="F15" s="426">
        <v>0</v>
      </c>
    </row>
    <row r="16" spans="1:6" ht="20.25" customHeight="1">
      <c r="A16" s="424"/>
      <c r="B16" s="425"/>
      <c r="C16" s="425"/>
      <c r="D16" s="425" t="s">
        <v>755</v>
      </c>
      <c r="E16" s="426">
        <v>-12.27</v>
      </c>
      <c r="F16" s="426"/>
    </row>
    <row r="17" spans="1:6" ht="20.25" customHeight="1">
      <c r="A17" s="424"/>
      <c r="B17" s="428"/>
      <c r="C17" s="428"/>
      <c r="D17" s="428"/>
      <c r="E17" s="429">
        <v>0</v>
      </c>
      <c r="F17" s="429"/>
    </row>
    <row r="18" spans="1:6" ht="20.25" customHeight="1">
      <c r="A18" s="424"/>
      <c r="B18" s="428"/>
      <c r="C18" s="428"/>
      <c r="D18" s="428"/>
      <c r="E18" s="429">
        <v>0</v>
      </c>
      <c r="F18" s="429"/>
    </row>
    <row r="19" spans="1:6" ht="20.25" customHeight="1">
      <c r="A19" s="424"/>
      <c r="B19" s="428"/>
      <c r="C19" s="428"/>
      <c r="D19" s="428"/>
      <c r="E19" s="429">
        <v>0</v>
      </c>
      <c r="F19" s="429"/>
    </row>
    <row r="20" spans="1:6" ht="20.25" customHeight="1">
      <c r="A20" s="424"/>
      <c r="B20" s="425"/>
      <c r="C20" s="425"/>
      <c r="D20" s="425"/>
      <c r="E20" s="426">
        <v>0</v>
      </c>
      <c r="F20" s="426"/>
    </row>
    <row r="21" spans="1:6" ht="20.25" customHeight="1">
      <c r="A21" s="430"/>
      <c r="B21" s="425"/>
      <c r="C21" s="425"/>
      <c r="D21" s="425"/>
      <c r="E21" s="426">
        <v>0</v>
      </c>
      <c r="F21" s="426"/>
    </row>
    <row r="22" spans="1:6" ht="20.25" customHeight="1">
      <c r="A22" s="424"/>
      <c r="B22" s="428"/>
      <c r="C22" s="428"/>
      <c r="D22" s="428"/>
      <c r="E22" s="429">
        <v>0</v>
      </c>
      <c r="F22" s="429"/>
    </row>
    <row r="23" spans="1:6" ht="20.25" customHeight="1">
      <c r="A23" s="424"/>
      <c r="B23" s="428"/>
      <c r="C23" s="428"/>
      <c r="D23" s="428"/>
      <c r="E23" s="429">
        <v>0</v>
      </c>
      <c r="F23" s="429"/>
    </row>
    <row r="24" spans="1:6" ht="20.25" customHeight="1">
      <c r="A24" s="424"/>
      <c r="B24" s="428"/>
      <c r="C24" s="428"/>
      <c r="D24" s="428"/>
      <c r="E24" s="429">
        <v>0</v>
      </c>
      <c r="F24" s="429"/>
    </row>
    <row r="25" spans="1:6" ht="20.25" customHeight="1">
      <c r="A25" s="430"/>
      <c r="B25" s="425"/>
      <c r="C25" s="425"/>
      <c r="D25" s="425"/>
      <c r="E25" s="426">
        <v>0</v>
      </c>
      <c r="F25" s="426"/>
    </row>
    <row r="26" spans="1:6" ht="20.25" customHeight="1">
      <c r="A26" s="430"/>
      <c r="B26" s="425"/>
      <c r="C26" s="425"/>
      <c r="D26" s="425"/>
      <c r="E26" s="426">
        <v>0</v>
      </c>
      <c r="F26" s="426"/>
    </row>
    <row r="27" spans="1:6" ht="20.25" customHeight="1">
      <c r="A27" s="430"/>
      <c r="B27" s="425"/>
      <c r="C27" s="425"/>
      <c r="D27" s="425"/>
      <c r="E27" s="426">
        <v>0</v>
      </c>
      <c r="F27" s="426">
        <v>0</v>
      </c>
    </row>
    <row r="28" spans="1:6" ht="20.25" customHeight="1">
      <c r="A28" s="430"/>
      <c r="B28" s="425"/>
      <c r="C28" s="425"/>
      <c r="D28" s="425"/>
      <c r="E28" s="426"/>
      <c r="F28" s="426"/>
    </row>
    <row r="29" spans="1:6" ht="20.25" customHeight="1">
      <c r="A29" s="424"/>
      <c r="B29" s="428"/>
      <c r="C29" s="428"/>
      <c r="D29" s="428"/>
      <c r="E29" s="429">
        <v>0</v>
      </c>
      <c r="F29" s="429">
        <v>0</v>
      </c>
    </row>
    <row r="30" spans="1:6" ht="20.25" customHeight="1">
      <c r="A30" s="428"/>
      <c r="B30" s="428"/>
      <c r="C30" s="428"/>
      <c r="D30" s="428"/>
      <c r="E30" s="429">
        <v>0</v>
      </c>
      <c r="F30" s="429"/>
    </row>
    <row r="31" spans="1:6" ht="20.25" customHeight="1" thickBot="1">
      <c r="A31" s="1066" t="s">
        <v>651</v>
      </c>
      <c r="B31" s="1067"/>
      <c r="C31" s="1067"/>
      <c r="D31" s="1068"/>
      <c r="E31" s="431">
        <f>SUM(E10:E30)</f>
        <v>10337.67</v>
      </c>
      <c r="F31" s="431">
        <f>SUM(F10:F30)</f>
        <v>0</v>
      </c>
    </row>
    <row r="32" spans="1:6" ht="20.25" customHeight="1">
      <c r="E32" s="432" t="s">
        <v>105</v>
      </c>
      <c r="F32" s="435">
        <f>SUM(E31-F31)</f>
        <v>10337.67</v>
      </c>
    </row>
    <row r="33" spans="1:6">
      <c r="B33" s="433"/>
      <c r="C33" s="433"/>
      <c r="D33" s="433"/>
      <c r="E33" s="433"/>
    </row>
    <row r="36" spans="1:6">
      <c r="A36" s="1061" t="s">
        <v>127</v>
      </c>
      <c r="B36" s="1061"/>
      <c r="C36" s="1061"/>
      <c r="D36" s="1061"/>
      <c r="E36" s="1061"/>
      <c r="F36" s="1061"/>
    </row>
    <row r="37" spans="1:6">
      <c r="A37" s="1061" t="s">
        <v>128</v>
      </c>
      <c r="B37" s="1061"/>
      <c r="C37" s="1061"/>
      <c r="D37" s="1061"/>
      <c r="E37" s="1061"/>
      <c r="F37" s="1061"/>
    </row>
    <row r="38" spans="1:6">
      <c r="B38" s="1062"/>
      <c r="C38" s="1062"/>
      <c r="D38" s="1062"/>
    </row>
    <row r="39" spans="1:6">
      <c r="B39" s="1062"/>
      <c r="C39" s="1062"/>
      <c r="D39" s="1062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6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6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66" t="s">
        <v>0</v>
      </c>
      <c r="B2" s="966"/>
      <c r="C2" s="966"/>
      <c r="D2" s="966"/>
      <c r="E2" s="966"/>
      <c r="F2" s="966"/>
      <c r="G2" s="966"/>
    </row>
    <row r="3" spans="1:7" ht="15.75" customHeight="1">
      <c r="A3" s="966" t="s">
        <v>1</v>
      </c>
      <c r="B3" s="966"/>
      <c r="C3" s="966"/>
      <c r="D3" s="966"/>
      <c r="E3" s="966"/>
      <c r="F3" s="966"/>
      <c r="G3" s="966"/>
    </row>
    <row r="4" spans="1:7" ht="15" customHeight="1">
      <c r="A4" s="967" t="s">
        <v>331</v>
      </c>
      <c r="B4" s="967"/>
      <c r="C4" s="967"/>
      <c r="D4" s="967"/>
      <c r="E4" s="967"/>
      <c r="F4" s="967"/>
      <c r="G4" s="967"/>
    </row>
    <row r="5" spans="1:7" ht="20.25" customHeight="1">
      <c r="B5" s="3"/>
      <c r="C5" s="3"/>
      <c r="D5" s="3"/>
    </row>
    <row r="6" spans="1:7" ht="41.25" customHeight="1">
      <c r="A6" s="1069" t="s">
        <v>513</v>
      </c>
      <c r="B6" s="1070"/>
      <c r="C6" s="1070"/>
      <c r="D6" s="1070"/>
      <c r="E6" s="1070"/>
      <c r="F6" s="1070"/>
      <c r="G6" s="1071"/>
    </row>
    <row r="8" spans="1:7" ht="28.5" customHeight="1">
      <c r="A8" s="1072" t="s">
        <v>868</v>
      </c>
      <c r="B8" s="1073"/>
      <c r="C8" s="1073"/>
      <c r="D8" s="1073"/>
      <c r="E8" s="1073"/>
      <c r="F8" s="1073"/>
      <c r="G8" s="1074"/>
    </row>
    <row r="9" spans="1:7" ht="30.75" customHeight="1">
      <c r="A9" s="1075" t="s">
        <v>332</v>
      </c>
      <c r="B9" s="1075"/>
      <c r="C9" s="1075"/>
      <c r="E9" s="1076" t="s">
        <v>333</v>
      </c>
      <c r="F9" s="1076"/>
      <c r="G9" s="1076"/>
    </row>
    <row r="10" spans="1:7" ht="27.75" customHeight="1">
      <c r="A10" s="1089" t="s">
        <v>334</v>
      </c>
      <c r="B10" s="4" t="s">
        <v>335</v>
      </c>
      <c r="C10" s="416" t="s">
        <v>519</v>
      </c>
      <c r="E10" s="1077" t="s">
        <v>336</v>
      </c>
      <c r="F10" s="1077"/>
      <c r="G10" s="6">
        <v>1</v>
      </c>
    </row>
    <row r="11" spans="1:7" ht="27.75" customHeight="1">
      <c r="A11" s="1090"/>
      <c r="B11" s="4" t="s">
        <v>337</v>
      </c>
      <c r="C11" s="416" t="s">
        <v>519</v>
      </c>
      <c r="E11" s="1091" t="s">
        <v>338</v>
      </c>
      <c r="F11" s="7" t="s">
        <v>339</v>
      </c>
      <c r="G11" s="416" t="s">
        <v>519</v>
      </c>
    </row>
    <row r="12" spans="1:7" ht="38.25">
      <c r="A12" s="1090"/>
      <c r="B12" s="8" t="s">
        <v>340</v>
      </c>
      <c r="C12" s="416" t="s">
        <v>519</v>
      </c>
      <c r="E12" s="1092"/>
      <c r="F12" s="7" t="s">
        <v>341</v>
      </c>
      <c r="G12" s="416" t="s">
        <v>519</v>
      </c>
    </row>
    <row r="13" spans="1:7" ht="27.75" customHeight="1">
      <c r="A13" s="1090"/>
      <c r="B13" s="8" t="s">
        <v>342</v>
      </c>
      <c r="C13" s="416" t="s">
        <v>519</v>
      </c>
      <c r="E13" s="1092"/>
      <c r="F13" s="7" t="s">
        <v>343</v>
      </c>
      <c r="G13" s="416" t="s">
        <v>519</v>
      </c>
    </row>
    <row r="14" spans="1:7" ht="27.75" customHeight="1">
      <c r="A14" s="1090"/>
      <c r="B14" s="8" t="s">
        <v>344</v>
      </c>
      <c r="C14" s="416" t="s">
        <v>519</v>
      </c>
      <c r="E14" s="1092"/>
      <c r="F14" s="7" t="s">
        <v>21</v>
      </c>
      <c r="G14" s="416" t="s">
        <v>520</v>
      </c>
    </row>
    <row r="15" spans="1:7" ht="29.25" customHeight="1">
      <c r="A15" s="1090"/>
      <c r="B15" s="8" t="s">
        <v>345</v>
      </c>
      <c r="C15" s="416" t="s">
        <v>519</v>
      </c>
      <c r="E15" s="1092"/>
      <c r="F15" s="1084" t="s">
        <v>652</v>
      </c>
      <c r="G15" s="1087" t="s">
        <v>519</v>
      </c>
    </row>
    <row r="16" spans="1:7" ht="27" customHeight="1">
      <c r="A16" s="1090"/>
      <c r="B16" s="4" t="s">
        <v>346</v>
      </c>
      <c r="C16" s="416" t="s">
        <v>519</v>
      </c>
      <c r="E16" s="1092"/>
      <c r="F16" s="1085"/>
      <c r="G16" s="1087"/>
    </row>
    <row r="17" spans="1:7" ht="27" customHeight="1">
      <c r="A17" s="1090"/>
      <c r="B17" s="4" t="s">
        <v>348</v>
      </c>
      <c r="C17" s="416" t="s">
        <v>519</v>
      </c>
      <c r="E17" s="1092"/>
      <c r="F17" s="1086"/>
      <c r="G17" s="1087"/>
    </row>
    <row r="18" spans="1:7" ht="27.75" customHeight="1">
      <c r="A18" s="1090"/>
      <c r="B18" s="4" t="s">
        <v>350</v>
      </c>
      <c r="C18" s="416" t="s">
        <v>519</v>
      </c>
      <c r="E18" s="1092"/>
      <c r="F18" s="7" t="s">
        <v>347</v>
      </c>
      <c r="G18" s="437" t="s">
        <v>519</v>
      </c>
    </row>
    <row r="19" spans="1:7" ht="27.75" customHeight="1">
      <c r="A19" s="1090"/>
      <c r="B19" s="4" t="s">
        <v>352</v>
      </c>
      <c r="C19" s="416" t="s">
        <v>519</v>
      </c>
      <c r="E19" s="1092"/>
      <c r="F19" s="7" t="s">
        <v>349</v>
      </c>
      <c r="G19" s="416" t="s">
        <v>520</v>
      </c>
    </row>
    <row r="20" spans="1:7" ht="27.75" customHeight="1">
      <c r="A20" s="1090"/>
      <c r="B20" s="4" t="s">
        <v>354</v>
      </c>
      <c r="C20" s="416" t="s">
        <v>519</v>
      </c>
      <c r="E20" s="1092"/>
      <c r="F20" s="7" t="s">
        <v>351</v>
      </c>
      <c r="G20" s="416" t="s">
        <v>519</v>
      </c>
    </row>
    <row r="21" spans="1:7" ht="27.75" customHeight="1">
      <c r="A21" s="1090"/>
      <c r="B21" s="4" t="s">
        <v>356</v>
      </c>
      <c r="C21" s="416" t="s">
        <v>519</v>
      </c>
      <c r="E21" s="1092"/>
      <c r="F21" s="7" t="s">
        <v>353</v>
      </c>
      <c r="G21" s="416" t="s">
        <v>519</v>
      </c>
    </row>
    <row r="22" spans="1:7" ht="25.5">
      <c r="A22" s="1090"/>
      <c r="B22" s="4" t="s">
        <v>358</v>
      </c>
      <c r="C22" s="416" t="s">
        <v>519</v>
      </c>
      <c r="E22" s="1092"/>
      <c r="F22" s="7" t="s">
        <v>355</v>
      </c>
      <c r="G22" s="416" t="s">
        <v>519</v>
      </c>
    </row>
    <row r="23" spans="1:7" ht="25.5">
      <c r="A23" s="1090"/>
      <c r="B23" s="4" t="s">
        <v>351</v>
      </c>
      <c r="C23" s="416" t="s">
        <v>519</v>
      </c>
      <c r="E23" s="1092"/>
      <c r="F23" s="7" t="s">
        <v>357</v>
      </c>
      <c r="G23" s="416" t="s">
        <v>519</v>
      </c>
    </row>
    <row r="24" spans="1:7" ht="27.75" customHeight="1">
      <c r="A24" s="1090"/>
      <c r="B24" s="4" t="s">
        <v>361</v>
      </c>
      <c r="C24" s="416" t="s">
        <v>519</v>
      </c>
      <c r="E24" s="1092"/>
      <c r="F24" s="7" t="s">
        <v>359</v>
      </c>
      <c r="G24" s="416" t="s">
        <v>520</v>
      </c>
    </row>
    <row r="25" spans="1:7" ht="25.5" customHeight="1">
      <c r="A25" s="1090"/>
      <c r="B25" s="4" t="s">
        <v>363</v>
      </c>
      <c r="C25" s="416" t="s">
        <v>519</v>
      </c>
      <c r="E25" s="1092"/>
      <c r="F25" s="7" t="s">
        <v>360</v>
      </c>
      <c r="G25" s="416" t="s">
        <v>520</v>
      </c>
    </row>
    <row r="26" spans="1:7" ht="25.5" customHeight="1">
      <c r="A26" s="438"/>
      <c r="B26" s="4" t="s">
        <v>653</v>
      </c>
      <c r="C26" s="416" t="s">
        <v>519</v>
      </c>
      <c r="E26" s="1092"/>
      <c r="F26" s="7"/>
      <c r="G26" s="416"/>
    </row>
    <row r="27" spans="1:7" ht="27.75" customHeight="1">
      <c r="A27" s="1093" t="s">
        <v>365</v>
      </c>
      <c r="B27" s="7" t="s">
        <v>366</v>
      </c>
      <c r="C27" s="416" t="s">
        <v>519</v>
      </c>
      <c r="E27" s="1092"/>
      <c r="F27" s="7" t="s">
        <v>362</v>
      </c>
      <c r="G27" s="416" t="s">
        <v>519</v>
      </c>
    </row>
    <row r="28" spans="1:7" ht="27.75" customHeight="1">
      <c r="A28" s="1094"/>
      <c r="B28" s="9" t="s">
        <v>368</v>
      </c>
      <c r="C28" s="416" t="s">
        <v>519</v>
      </c>
      <c r="E28" s="1092"/>
      <c r="F28" s="7" t="s">
        <v>364</v>
      </c>
      <c r="G28" s="416" t="s">
        <v>519</v>
      </c>
    </row>
    <row r="29" spans="1:7" ht="27.75" customHeight="1">
      <c r="A29" s="1094"/>
      <c r="B29" s="9" t="s">
        <v>369</v>
      </c>
      <c r="C29" s="416" t="s">
        <v>519</v>
      </c>
      <c r="E29" s="1092"/>
      <c r="F29" s="7" t="s">
        <v>367</v>
      </c>
      <c r="G29" s="416" t="s">
        <v>519</v>
      </c>
    </row>
    <row r="30" spans="1:7" ht="27.75" customHeight="1">
      <c r="A30" s="1094"/>
      <c r="B30" s="9" t="s">
        <v>371</v>
      </c>
      <c r="C30" s="416" t="s">
        <v>519</v>
      </c>
      <c r="E30" s="1092"/>
      <c r="F30" s="7" t="s">
        <v>344</v>
      </c>
      <c r="G30" s="416" t="s">
        <v>519</v>
      </c>
    </row>
    <row r="31" spans="1:7" ht="27.75" customHeight="1">
      <c r="A31" s="1094"/>
      <c r="B31" s="7" t="s">
        <v>347</v>
      </c>
      <c r="C31" s="437" t="s">
        <v>519</v>
      </c>
      <c r="E31" s="1092"/>
      <c r="F31" s="7" t="s">
        <v>370</v>
      </c>
      <c r="G31" s="416" t="s">
        <v>519</v>
      </c>
    </row>
    <row r="32" spans="1:7" ht="27.75" customHeight="1">
      <c r="A32" s="1094"/>
      <c r="B32" s="7" t="s">
        <v>374</v>
      </c>
      <c r="C32" s="416" t="s">
        <v>519</v>
      </c>
      <c r="E32" s="1092"/>
      <c r="F32" s="7" t="s">
        <v>372</v>
      </c>
      <c r="G32" s="416" t="s">
        <v>519</v>
      </c>
    </row>
    <row r="33" spans="1:7" ht="27.75" customHeight="1">
      <c r="A33" s="1094"/>
      <c r="B33" s="7" t="s">
        <v>376</v>
      </c>
      <c r="C33" s="416" t="s">
        <v>519</v>
      </c>
      <c r="E33" s="1092"/>
      <c r="F33" s="7" t="s">
        <v>373</v>
      </c>
      <c r="G33" s="416" t="s">
        <v>519</v>
      </c>
    </row>
    <row r="34" spans="1:7" ht="27.75" customHeight="1">
      <c r="A34" s="1094"/>
      <c r="B34" s="7" t="s">
        <v>378</v>
      </c>
      <c r="C34" s="416" t="s">
        <v>519</v>
      </c>
      <c r="E34" s="1092"/>
      <c r="F34" s="7" t="s">
        <v>375</v>
      </c>
      <c r="G34" s="416" t="s">
        <v>519</v>
      </c>
    </row>
    <row r="35" spans="1:7" ht="27.75" customHeight="1">
      <c r="A35" s="1094"/>
      <c r="B35" s="7" t="s">
        <v>379</v>
      </c>
      <c r="C35" s="416" t="s">
        <v>519</v>
      </c>
      <c r="E35" s="1092"/>
      <c r="F35" s="7" t="s">
        <v>377</v>
      </c>
      <c r="G35" s="416" t="s">
        <v>519</v>
      </c>
    </row>
    <row r="36" spans="1:7" ht="27.75" customHeight="1">
      <c r="A36" s="1094"/>
      <c r="B36" s="7" t="s">
        <v>380</v>
      </c>
      <c r="C36" s="416" t="s">
        <v>519</v>
      </c>
      <c r="E36" s="1092"/>
      <c r="F36" s="7" t="s">
        <v>374</v>
      </c>
      <c r="G36" s="416" t="s">
        <v>519</v>
      </c>
    </row>
    <row r="37" spans="1:7" ht="27.75" customHeight="1">
      <c r="A37" s="1094"/>
      <c r="B37" s="7" t="s">
        <v>381</v>
      </c>
      <c r="C37" s="416" t="s">
        <v>519</v>
      </c>
      <c r="E37" s="1092"/>
      <c r="F37" s="7" t="s">
        <v>376</v>
      </c>
      <c r="G37" s="416" t="s">
        <v>519</v>
      </c>
    </row>
    <row r="38" spans="1:7" ht="27.75" customHeight="1">
      <c r="A38" s="1094"/>
      <c r="B38" s="7" t="s">
        <v>349</v>
      </c>
      <c r="C38" s="416" t="s">
        <v>520</v>
      </c>
      <c r="E38" s="1092"/>
      <c r="F38" s="7" t="s">
        <v>380</v>
      </c>
      <c r="G38" s="416" t="s">
        <v>519</v>
      </c>
    </row>
    <row r="39" spans="1:7" ht="38.25">
      <c r="A39" s="1094"/>
      <c r="B39" s="7" t="s">
        <v>359</v>
      </c>
      <c r="C39" s="416" t="s">
        <v>519</v>
      </c>
      <c r="E39" s="1092"/>
      <c r="F39" s="7" t="s">
        <v>382</v>
      </c>
      <c r="G39" s="416" t="s">
        <v>519</v>
      </c>
    </row>
    <row r="40" spans="1:7" ht="27.75" customHeight="1">
      <c r="A40" s="1094"/>
      <c r="B40" s="7" t="s">
        <v>384</v>
      </c>
      <c r="C40" s="416" t="s">
        <v>520</v>
      </c>
      <c r="E40" s="1092"/>
      <c r="F40" s="7" t="s">
        <v>381</v>
      </c>
      <c r="G40" s="416" t="s">
        <v>519</v>
      </c>
    </row>
    <row r="41" spans="1:7" ht="27.75" customHeight="1">
      <c r="A41" s="1094"/>
      <c r="B41" s="7" t="s">
        <v>386</v>
      </c>
      <c r="C41" s="416" t="s">
        <v>519</v>
      </c>
      <c r="E41" s="1092"/>
      <c r="F41" s="7" t="s">
        <v>383</v>
      </c>
      <c r="G41" s="416" t="s">
        <v>519</v>
      </c>
    </row>
    <row r="42" spans="1:7" ht="27.75" customHeight="1">
      <c r="A42" s="1094"/>
      <c r="B42" s="7" t="s">
        <v>355</v>
      </c>
      <c r="C42" s="416" t="s">
        <v>519</v>
      </c>
      <c r="E42" s="1092"/>
      <c r="F42" s="7" t="s">
        <v>385</v>
      </c>
      <c r="G42" s="416" t="s">
        <v>519</v>
      </c>
    </row>
    <row r="43" spans="1:7" ht="27.75" customHeight="1">
      <c r="A43" s="1094"/>
      <c r="B43" s="7" t="s">
        <v>360</v>
      </c>
      <c r="C43" s="416" t="s">
        <v>519</v>
      </c>
      <c r="E43" s="1092"/>
      <c r="F43" s="7" t="s">
        <v>387</v>
      </c>
      <c r="G43" s="416" t="s">
        <v>519</v>
      </c>
    </row>
    <row r="44" spans="1:7" ht="38.25">
      <c r="A44" s="1094"/>
      <c r="B44" s="7" t="s">
        <v>362</v>
      </c>
      <c r="C44" s="416" t="s">
        <v>519</v>
      </c>
      <c r="E44" s="1092"/>
      <c r="F44" s="7" t="s">
        <v>388</v>
      </c>
      <c r="G44" s="416" t="s">
        <v>519</v>
      </c>
    </row>
    <row r="45" spans="1:7" ht="27.75" customHeight="1">
      <c r="A45" s="1094"/>
      <c r="B45" s="7" t="s">
        <v>364</v>
      </c>
      <c r="C45" s="416" t="s">
        <v>519</v>
      </c>
      <c r="E45" s="1092"/>
      <c r="F45" s="1088" t="s">
        <v>654</v>
      </c>
      <c r="G45" s="1087" t="s">
        <v>519</v>
      </c>
    </row>
    <row r="46" spans="1:7" ht="27.75" customHeight="1">
      <c r="A46" s="1094"/>
      <c r="B46" s="7" t="s">
        <v>370</v>
      </c>
      <c r="C46" s="416" t="s">
        <v>519</v>
      </c>
      <c r="E46" s="1092"/>
      <c r="F46" s="1088"/>
      <c r="G46" s="1087"/>
    </row>
    <row r="47" spans="1:7" ht="27.75" customHeight="1">
      <c r="A47" s="1094"/>
      <c r="B47" s="7" t="s">
        <v>372</v>
      </c>
      <c r="C47" s="416" t="s">
        <v>519</v>
      </c>
      <c r="E47" s="10"/>
      <c r="F47" s="11"/>
    </row>
    <row r="48" spans="1:7" ht="27.75" customHeight="1">
      <c r="A48" s="1094"/>
      <c r="B48" s="7" t="s">
        <v>373</v>
      </c>
      <c r="C48" s="416" t="s">
        <v>519</v>
      </c>
      <c r="E48" s="10"/>
      <c r="F48" s="11"/>
    </row>
    <row r="49" spans="1:6" ht="27.75" customHeight="1">
      <c r="A49" s="1094"/>
      <c r="B49" s="7" t="s">
        <v>375</v>
      </c>
      <c r="C49" s="416" t="s">
        <v>519</v>
      </c>
      <c r="E49" s="10"/>
      <c r="F49" s="11"/>
    </row>
    <row r="50" spans="1:6" ht="27.75" customHeight="1">
      <c r="A50" s="1094"/>
      <c r="B50" s="7" t="s">
        <v>385</v>
      </c>
      <c r="C50" s="416" t="s">
        <v>519</v>
      </c>
      <c r="E50" s="10"/>
      <c r="F50" s="11"/>
    </row>
    <row r="51" spans="1:6" ht="27.75" customHeight="1">
      <c r="A51" s="1094"/>
      <c r="B51" s="7" t="s">
        <v>388</v>
      </c>
      <c r="C51" s="416" t="s">
        <v>519</v>
      </c>
      <c r="E51" s="10"/>
      <c r="F51" s="11"/>
    </row>
    <row r="52" spans="1:6" ht="27.75" customHeight="1">
      <c r="A52" s="1094"/>
      <c r="B52" s="7" t="s">
        <v>389</v>
      </c>
      <c r="C52" s="416" t="s">
        <v>519</v>
      </c>
      <c r="E52" s="10"/>
      <c r="F52" s="11"/>
    </row>
    <row r="53" spans="1:6" ht="23.25" customHeight="1">
      <c r="A53" s="1094"/>
      <c r="B53" s="1088" t="s">
        <v>654</v>
      </c>
      <c r="C53" s="1087" t="s">
        <v>519</v>
      </c>
      <c r="E53" s="12"/>
      <c r="F53" s="13"/>
    </row>
    <row r="54" spans="1:6">
      <c r="A54" s="1094"/>
      <c r="B54" s="1088"/>
      <c r="C54" s="1087"/>
      <c r="E54" s="12"/>
      <c r="F54" s="13"/>
    </row>
    <row r="57" spans="1:6">
      <c r="A57" s="1078" t="s">
        <v>390</v>
      </c>
      <c r="B57" s="1079"/>
      <c r="C57" s="1079"/>
      <c r="D57" s="1080"/>
    </row>
    <row r="58" spans="1:6">
      <c r="A58" s="1081" t="s">
        <v>391</v>
      </c>
      <c r="B58" s="1082"/>
      <c r="C58" s="1082"/>
      <c r="D58" s="1083"/>
    </row>
    <row r="59" spans="1:6">
      <c r="A59" s="1081" t="s">
        <v>392</v>
      </c>
      <c r="B59" s="1082"/>
      <c r="C59" s="1082"/>
      <c r="D59" s="1083"/>
    </row>
    <row r="60" spans="1:6">
      <c r="A60" s="1081" t="s">
        <v>393</v>
      </c>
      <c r="B60" s="1082"/>
      <c r="C60" s="1082"/>
      <c r="D60" s="1083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zoomScale="81" zoomScaleNormal="81" workbookViewId="0">
      <selection activeCell="H19" activeCellId="1" sqref="I15:I17 H19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66" t="s">
        <v>0</v>
      </c>
      <c r="C7" s="966"/>
      <c r="D7" s="966"/>
      <c r="E7" s="966"/>
      <c r="F7" s="966"/>
      <c r="G7" s="966"/>
      <c r="H7" s="966"/>
    </row>
    <row r="8" spans="2:9" ht="15.75" customHeight="1">
      <c r="B8" s="966" t="s">
        <v>1</v>
      </c>
      <c r="C8" s="966"/>
      <c r="D8" s="966"/>
      <c r="E8" s="966"/>
      <c r="F8" s="966"/>
      <c r="G8" s="966"/>
      <c r="H8" s="966"/>
    </row>
    <row r="9" spans="2:9" ht="15" customHeight="1">
      <c r="B9" s="967" t="s">
        <v>4</v>
      </c>
      <c r="C9" s="967"/>
      <c r="D9" s="967"/>
      <c r="E9" s="967"/>
      <c r="F9" s="967"/>
      <c r="G9" s="967"/>
      <c r="H9" s="967"/>
    </row>
    <row r="12" spans="2:9" s="14" customFormat="1" ht="46.5" customHeight="1">
      <c r="B12" s="968" t="s">
        <v>1012</v>
      </c>
      <c r="C12" s="969"/>
      <c r="D12" s="969"/>
      <c r="E12" s="969"/>
      <c r="F12" s="969"/>
      <c r="G12" s="969"/>
      <c r="H12" s="969"/>
    </row>
    <row r="13" spans="2:9">
      <c r="B13" s="970"/>
      <c r="C13" s="970"/>
      <c r="D13" s="970"/>
      <c r="E13" s="970"/>
      <c r="F13" s="970"/>
      <c r="G13" s="970"/>
      <c r="H13" s="17"/>
    </row>
    <row r="14" spans="2:9" s="14" customFormat="1">
      <c r="B14" s="970"/>
      <c r="C14" s="970"/>
      <c r="D14" s="970"/>
      <c r="E14" s="18" t="s">
        <v>270</v>
      </c>
      <c r="F14" s="18" t="s">
        <v>271</v>
      </c>
      <c r="G14" s="18"/>
      <c r="H14" s="19"/>
    </row>
    <row r="15" spans="2:9" ht="15.75" customHeight="1">
      <c r="B15" s="971" t="s">
        <v>272</v>
      </c>
      <c r="C15" s="971"/>
      <c r="D15" s="20">
        <f>11495.25+845.59+1732.34+46.71+4691.06+278.56+172.36+60.01+7.67+0.94+0.72+23.01+8.4+15.88+0.24</f>
        <v>19378.740000000002</v>
      </c>
      <c r="E15" s="21">
        <f>D15*0.08</f>
        <v>1550.2992000000002</v>
      </c>
      <c r="F15" s="21"/>
      <c r="G15" s="178"/>
      <c r="H15" s="22">
        <f>D15+E15+F15+G15</f>
        <v>20929.039200000003</v>
      </c>
      <c r="I15" s="979">
        <f>H15+H17</f>
        <v>20929.039200000003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80"/>
    </row>
    <row r="17" spans="2:9" ht="21" customHeight="1">
      <c r="B17" s="972" t="s">
        <v>273</v>
      </c>
      <c r="C17" s="972"/>
      <c r="D17" s="626"/>
      <c r="E17" s="21">
        <f>D17*0.08</f>
        <v>0</v>
      </c>
      <c r="F17" s="25"/>
      <c r="G17" s="179"/>
      <c r="H17" s="22">
        <f>D17+E17+F17+G17</f>
        <v>0</v>
      </c>
      <c r="I17" s="981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73" t="s">
        <v>274</v>
      </c>
      <c r="C19" s="973"/>
      <c r="D19" s="24">
        <f>24192.44-D68</f>
        <v>22018.76</v>
      </c>
      <c r="E19" s="261">
        <f>(202.54)*0.08</f>
        <v>16.203199999999999</v>
      </c>
      <c r="F19" s="25"/>
      <c r="G19" s="180">
        <f>G66</f>
        <v>9735.4699999999993</v>
      </c>
      <c r="H19" s="22">
        <f>D19+E19+F19+G19</f>
        <v>31770.433199999999</v>
      </c>
    </row>
    <row r="20" spans="2:9">
      <c r="B20" s="974"/>
      <c r="C20" s="974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2">
        <v>15812.8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(197461.62)*8%-G25</f>
        <v>14246.6304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695"/>
      <c r="H24" s="28" t="s">
        <v>286</v>
      </c>
      <c r="I24" s="17"/>
    </row>
    <row r="25" spans="2:9">
      <c r="B25" s="171" t="s">
        <v>287</v>
      </c>
      <c r="C25" s="174">
        <v>0</v>
      </c>
      <c r="D25" s="984" t="s">
        <v>288</v>
      </c>
      <c r="E25" s="984"/>
      <c r="F25" s="171" t="s">
        <v>289</v>
      </c>
      <c r="G25" s="173">
        <f>E15</f>
        <v>1550.2992000000002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84" t="s">
        <v>292</v>
      </c>
      <c r="E26" s="984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16.203199999999999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15813.132799999999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0.33280000000013388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86" t="s">
        <v>299</v>
      </c>
      <c r="C32" s="986"/>
      <c r="D32" s="986"/>
      <c r="E32" s="986"/>
      <c r="F32" s="986"/>
      <c r="G32" s="986"/>
      <c r="H32" s="986"/>
    </row>
    <row r="33" spans="1:8" ht="21" customHeight="1">
      <c r="B33" s="30">
        <f>B37+B38-B34-B35-B36</f>
        <v>178958.15000000002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19378.740000000002</v>
      </c>
      <c r="C34" s="982" t="s">
        <v>301</v>
      </c>
      <c r="D34" s="982"/>
      <c r="E34" s="982"/>
      <c r="F34" s="982"/>
      <c r="G34" s="627"/>
      <c r="H34" s="17"/>
    </row>
    <row r="35" spans="1:8" ht="15.75" customHeight="1">
      <c r="B35" s="33">
        <f>D17</f>
        <v>0</v>
      </c>
      <c r="C35" s="982" t="s">
        <v>302</v>
      </c>
      <c r="D35" s="982"/>
      <c r="E35" s="982"/>
      <c r="F35" s="982"/>
      <c r="G35" s="17"/>
      <c r="H35" s="627"/>
    </row>
    <row r="36" spans="1:8">
      <c r="B36" s="34">
        <f>D42</f>
        <v>5614.24</v>
      </c>
      <c r="C36" s="982" t="s">
        <v>303</v>
      </c>
      <c r="D36" s="982"/>
      <c r="E36" s="982"/>
      <c r="F36" s="982"/>
      <c r="G36" s="17"/>
      <c r="H36" s="17"/>
    </row>
    <row r="37" spans="1:8" ht="21" customHeight="1">
      <c r="A37" s="35"/>
      <c r="B37" s="36">
        <f>203951.13</f>
        <v>203951.13</v>
      </c>
      <c r="C37" s="983" t="s">
        <v>304</v>
      </c>
      <c r="D37" s="983"/>
      <c r="E37" s="983"/>
      <c r="F37" s="983"/>
      <c r="G37" s="17"/>
      <c r="H37" s="627"/>
    </row>
    <row r="38" spans="1:8">
      <c r="A38" s="35"/>
      <c r="B38" s="36"/>
      <c r="C38" s="984" t="s">
        <v>305</v>
      </c>
      <c r="D38" s="984"/>
      <c r="E38" s="984"/>
      <c r="F38" s="984"/>
      <c r="G38" s="17"/>
      <c r="H38" s="17"/>
    </row>
    <row r="39" spans="1:8">
      <c r="B39" s="34">
        <f>D19</f>
        <v>22018.76</v>
      </c>
      <c r="C39" s="984" t="s">
        <v>306</v>
      </c>
      <c r="D39" s="984"/>
      <c r="E39" s="984"/>
      <c r="F39" s="984"/>
      <c r="G39" s="17"/>
      <c r="H39" s="627"/>
    </row>
    <row r="40" spans="1:8">
      <c r="B40" s="37">
        <f>SUM(B37:B39)</f>
        <v>225969.89</v>
      </c>
      <c r="C40" s="985" t="s">
        <v>307</v>
      </c>
      <c r="D40" s="985"/>
      <c r="E40" s="985"/>
      <c r="F40" s="985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5614.24</v>
      </c>
      <c r="E42" s="17"/>
      <c r="F42" s="975" t="s">
        <v>310</v>
      </c>
      <c r="G42" s="975"/>
      <c r="H42" s="975"/>
    </row>
    <row r="43" spans="1:8">
      <c r="B43" s="40">
        <v>273</v>
      </c>
      <c r="C43" s="41" t="s">
        <v>696</v>
      </c>
      <c r="D43" s="42">
        <v>120.26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696</v>
      </c>
      <c r="D44" s="42">
        <v>775.66</v>
      </c>
      <c r="E44" s="17"/>
      <c r="F44" s="194" t="s">
        <v>883</v>
      </c>
      <c r="G44" s="45"/>
      <c r="H44" s="45">
        <v>16.2</v>
      </c>
    </row>
    <row r="45" spans="1:8">
      <c r="B45" s="40">
        <v>995</v>
      </c>
      <c r="C45" s="41" t="s">
        <v>695</v>
      </c>
      <c r="D45" s="741">
        <v>1054.68</v>
      </c>
      <c r="E45" s="17"/>
      <c r="F45" s="195" t="s">
        <v>884</v>
      </c>
      <c r="G45" s="45">
        <v>9395.3799999999992</v>
      </c>
      <c r="H45" s="45"/>
    </row>
    <row r="46" spans="1:8">
      <c r="B46" s="40">
        <v>4</v>
      </c>
      <c r="C46" s="41" t="s">
        <v>827</v>
      </c>
      <c r="D46" s="741">
        <v>760</v>
      </c>
      <c r="E46" s="17"/>
      <c r="F46" s="195" t="s">
        <v>834</v>
      </c>
      <c r="G46" s="45">
        <v>340.09</v>
      </c>
      <c r="H46" s="45"/>
    </row>
    <row r="47" spans="1:8">
      <c r="B47" s="40">
        <v>988</v>
      </c>
      <c r="C47" s="41" t="s">
        <v>1013</v>
      </c>
      <c r="D47" s="741">
        <v>2894.32</v>
      </c>
      <c r="E47" s="17"/>
      <c r="F47" s="195"/>
      <c r="G47" s="42"/>
      <c r="H47" s="45"/>
    </row>
    <row r="48" spans="1:8">
      <c r="B48" s="14">
        <v>9366</v>
      </c>
      <c r="C48" s="41" t="s">
        <v>1014</v>
      </c>
      <c r="D48" s="741">
        <v>9.32</v>
      </c>
      <c r="E48" s="17"/>
      <c r="F48" s="195"/>
      <c r="G48" s="45"/>
      <c r="H48" s="45"/>
    </row>
    <row r="49" spans="2:8">
      <c r="B49" s="40"/>
      <c r="C49" s="41"/>
      <c r="D49" s="741"/>
      <c r="E49" s="17"/>
      <c r="F49" s="195"/>
      <c r="G49" s="45"/>
      <c r="H49" s="45"/>
    </row>
    <row r="50" spans="2:8">
      <c r="B50" s="40"/>
      <c r="C50" s="41"/>
      <c r="D50" s="741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9735.4699999999993</v>
      </c>
      <c r="H66" s="49">
        <f>SUM(H44:H65)</f>
        <v>16.2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2173.6800000000003</v>
      </c>
      <c r="F68" s="976" t="s">
        <v>314</v>
      </c>
      <c r="G68" s="977"/>
      <c r="H68" s="977"/>
      <c r="I68" s="182"/>
    </row>
    <row r="69" spans="2:9">
      <c r="B69" s="40">
        <v>8792</v>
      </c>
      <c r="C69" s="41" t="s">
        <v>885</v>
      </c>
      <c r="D69" s="42">
        <v>87.06</v>
      </c>
      <c r="F69" s="50" t="s">
        <v>315</v>
      </c>
      <c r="G69" s="51">
        <f>G23+G24</f>
        <v>14246.6304</v>
      </c>
      <c r="H69" s="52" t="s">
        <v>316</v>
      </c>
      <c r="I69" s="183"/>
    </row>
    <row r="70" spans="2:9">
      <c r="B70" s="40">
        <v>8566</v>
      </c>
      <c r="C70" s="41" t="s">
        <v>886</v>
      </c>
      <c r="D70" s="42">
        <v>1305.96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>
        <v>8919</v>
      </c>
      <c r="C71" s="41" t="s">
        <v>887</v>
      </c>
      <c r="D71" s="42">
        <v>120.41</v>
      </c>
      <c r="F71" s="18"/>
      <c r="G71" s="53"/>
      <c r="H71" s="54"/>
      <c r="I71" s="18"/>
    </row>
    <row r="72" spans="2:9" ht="15.75" customHeight="1">
      <c r="B72" s="40">
        <v>8921</v>
      </c>
      <c r="C72" s="41" t="s">
        <v>888</v>
      </c>
      <c r="D72" s="42">
        <v>213.03</v>
      </c>
      <c r="F72" s="978" t="s">
        <v>319</v>
      </c>
      <c r="G72" s="978"/>
      <c r="H72" s="55"/>
      <c r="I72" s="18"/>
    </row>
    <row r="73" spans="2:9">
      <c r="B73" s="40">
        <v>831</v>
      </c>
      <c r="C73" s="14" t="s">
        <v>1015</v>
      </c>
      <c r="D73" s="15">
        <v>447.22</v>
      </c>
      <c r="F73" s="56" t="s">
        <v>320</v>
      </c>
      <c r="G73" s="22">
        <f>G74-G80</f>
        <v>22240.76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24684.89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4868.7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v>895.92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18920.27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2444.13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2379.13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/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65</v>
      </c>
      <c r="H83" s="974"/>
      <c r="I83" s="974"/>
    </row>
    <row r="84" spans="2:9">
      <c r="B84" s="40"/>
      <c r="C84" s="41"/>
      <c r="D84" s="42">
        <v>0</v>
      </c>
    </row>
  </sheetData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7" t="s">
        <v>171</v>
      </c>
      <c r="B1" s="417" t="s">
        <v>172</v>
      </c>
      <c r="C1" s="418" t="s">
        <v>173</v>
      </c>
      <c r="D1" s="418" t="s">
        <v>174</v>
      </c>
      <c r="E1" s="418" t="s">
        <v>175</v>
      </c>
      <c r="F1" s="418" t="s">
        <v>176</v>
      </c>
      <c r="G1" s="418" t="s">
        <v>177</v>
      </c>
      <c r="H1" s="419" t="s">
        <v>394</v>
      </c>
      <c r="I1" s="419" t="s">
        <v>395</v>
      </c>
      <c r="J1" s="420" t="s">
        <v>396</v>
      </c>
      <c r="K1" s="420" t="s">
        <v>397</v>
      </c>
      <c r="L1" s="420" t="s">
        <v>398</v>
      </c>
      <c r="M1" s="420" t="s">
        <v>399</v>
      </c>
      <c r="N1" s="420" t="s">
        <v>400</v>
      </c>
      <c r="O1" s="420" t="s">
        <v>401</v>
      </c>
      <c r="P1" s="420" t="s">
        <v>402</v>
      </c>
    </row>
    <row r="2" spans="1:16" ht="15.75">
      <c r="A2" s="302" t="s">
        <v>518</v>
      </c>
      <c r="B2" s="162" t="s">
        <v>545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4" zoomScale="89" zoomScaleNormal="89" workbookViewId="0">
      <selection activeCell="E19" sqref="E19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91"/>
      <c r="B2" s="991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66" t="s">
        <v>0</v>
      </c>
      <c r="B6" s="966"/>
      <c r="C6" s="966"/>
      <c r="D6" s="966"/>
      <c r="E6" s="966"/>
      <c r="F6" s="966"/>
      <c r="G6" s="966"/>
      <c r="H6" s="966"/>
      <c r="I6" s="966"/>
      <c r="J6" s="966"/>
      <c r="K6" s="966"/>
    </row>
    <row r="7" spans="1:11" ht="21" customHeight="1">
      <c r="A7" s="966" t="s">
        <v>1</v>
      </c>
      <c r="B7" s="966"/>
      <c r="C7" s="966"/>
      <c r="D7" s="966"/>
      <c r="E7" s="966"/>
      <c r="F7" s="966"/>
      <c r="G7" s="966"/>
      <c r="H7" s="966"/>
      <c r="I7" s="966"/>
      <c r="J7" s="966"/>
      <c r="K7" s="966"/>
    </row>
    <row r="8" spans="1:11" ht="21" customHeight="1">
      <c r="A8" s="966" t="s">
        <v>4</v>
      </c>
      <c r="B8" s="966"/>
      <c r="C8" s="966"/>
      <c r="D8" s="966"/>
      <c r="E8" s="966"/>
      <c r="F8" s="966"/>
      <c r="G8" s="966"/>
      <c r="H8" s="966"/>
      <c r="I8" s="966"/>
      <c r="J8" s="966"/>
      <c r="K8" s="966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95" t="s">
        <v>231</v>
      </c>
      <c r="B10" s="996"/>
      <c r="C10" s="996"/>
      <c r="D10" s="996"/>
      <c r="E10" s="996"/>
      <c r="F10" s="996"/>
      <c r="G10" s="996"/>
      <c r="H10" s="997"/>
      <c r="I10" s="992" t="s">
        <v>700</v>
      </c>
      <c r="J10" s="993"/>
      <c r="K10" s="994"/>
    </row>
    <row r="11" spans="1:11" ht="21" customHeight="1">
      <c r="A11" s="373" t="s">
        <v>6</v>
      </c>
      <c r="B11" s="987" t="s">
        <v>232</v>
      </c>
      <c r="C11" s="987"/>
      <c r="D11" s="987"/>
      <c r="E11" s="987"/>
      <c r="F11" s="987"/>
      <c r="G11" s="987"/>
      <c r="H11" s="987"/>
      <c r="I11" s="988" t="s">
        <v>233</v>
      </c>
      <c r="J11" s="988"/>
      <c r="K11" s="988"/>
    </row>
    <row r="12" spans="1:11" ht="42.75" customHeight="1">
      <c r="A12" s="372" t="s">
        <v>512</v>
      </c>
      <c r="B12" s="989"/>
      <c r="C12" s="989"/>
      <c r="D12" s="989"/>
      <c r="E12" s="989"/>
      <c r="F12" s="989"/>
      <c r="G12" s="989"/>
      <c r="H12" s="989"/>
      <c r="I12" s="990" t="s">
        <v>864</v>
      </c>
      <c r="J12" s="990"/>
      <c r="K12" s="990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1001" t="s">
        <v>234</v>
      </c>
      <c r="B14" s="1002"/>
      <c r="C14" s="1003" t="s">
        <v>235</v>
      </c>
      <c r="D14" s="1003"/>
      <c r="E14" s="1003"/>
      <c r="F14" s="1003"/>
      <c r="G14" s="1003"/>
      <c r="H14" s="1003"/>
      <c r="I14" s="1003"/>
      <c r="J14" s="1003"/>
      <c r="K14" s="1003"/>
    </row>
    <row r="15" spans="1:11" ht="34.5" customHeight="1">
      <c r="A15" s="795" t="s">
        <v>512</v>
      </c>
      <c r="B15" s="796"/>
      <c r="C15" s="1004" t="s">
        <v>865</v>
      </c>
      <c r="D15" s="1005"/>
      <c r="E15" s="1005"/>
      <c r="F15" s="1005"/>
      <c r="G15" s="1005"/>
      <c r="H15" s="1005"/>
      <c r="I15" s="1005"/>
      <c r="J15" s="1005"/>
      <c r="K15" s="1006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1000"/>
      <c r="C18" s="1000"/>
      <c r="D18" s="80"/>
      <c r="E18" s="1000"/>
      <c r="F18" s="1000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2</v>
      </c>
      <c r="D19" s="84" t="s">
        <v>238</v>
      </c>
      <c r="E19" s="83">
        <v>3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98">
        <v>77</v>
      </c>
      <c r="C20" s="998"/>
      <c r="D20" s="86"/>
      <c r="E20" s="87" t="s">
        <v>242</v>
      </c>
      <c r="F20" s="88"/>
      <c r="G20" s="999">
        <v>100</v>
      </c>
      <c r="H20" s="999"/>
      <c r="I20" s="63"/>
      <c r="J20" s="63"/>
      <c r="K20" s="63"/>
    </row>
    <row r="21" spans="1:11" ht="21">
      <c r="A21" s="86"/>
      <c r="B21" s="1000"/>
      <c r="C21" s="1000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3.2467532467532463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31" zoomScale="70" zoomScaleNormal="70" zoomScaleSheetLayoutView="80" zoomScalePageLayoutView="75" workbookViewId="0">
      <selection activeCell="F11" sqref="F11"/>
    </sheetView>
  </sheetViews>
  <sheetFormatPr defaultColWidth="9" defaultRowHeight="15"/>
  <cols>
    <col min="1" max="1" width="2.42578125" style="444" customWidth="1"/>
    <col min="2" max="2" width="4.140625" style="444" customWidth="1"/>
    <col min="3" max="3" width="14.28515625" style="444" customWidth="1"/>
    <col min="4" max="4" width="22.85546875" style="444" customWidth="1"/>
    <col min="5" max="5" width="21.28515625" style="444" customWidth="1"/>
    <col min="6" max="6" width="23.28515625" style="444" customWidth="1"/>
    <col min="7" max="7" width="52.7109375" style="444" customWidth="1"/>
    <col min="8" max="8" width="76.140625" style="444" customWidth="1"/>
    <col min="9" max="10" width="15.5703125" style="444" customWidth="1"/>
    <col min="11" max="11" width="16.5703125" style="444" customWidth="1"/>
    <col min="12" max="12" width="10" style="444" bestFit="1" customWidth="1"/>
    <col min="13" max="16384" width="9" style="444"/>
  </cols>
  <sheetData>
    <row r="1" spans="2:12" ht="17.25" thickBot="1">
      <c r="B1" s="440"/>
      <c r="C1" s="441"/>
      <c r="D1" s="442"/>
      <c r="E1" s="442"/>
      <c r="F1" s="442"/>
      <c r="G1" s="442"/>
      <c r="H1" s="442"/>
      <c r="I1" s="440"/>
      <c r="J1" s="443"/>
      <c r="K1" s="440"/>
    </row>
    <row r="2" spans="2:12" ht="31.5" customHeight="1" thickBot="1">
      <c r="B2" s="1008"/>
      <c r="C2" s="1008"/>
      <c r="D2" s="1008"/>
      <c r="E2" s="1009" t="s">
        <v>660</v>
      </c>
      <c r="F2" s="1009"/>
      <c r="G2" s="1009"/>
      <c r="H2" s="1009"/>
      <c r="I2" s="1010"/>
      <c r="J2" s="1010"/>
      <c r="K2" s="1010"/>
      <c r="L2" s="440"/>
    </row>
    <row r="3" spans="2:12" ht="31.5" customHeight="1" thickBot="1">
      <c r="B3" s="1008"/>
      <c r="C3" s="1008"/>
      <c r="D3" s="1008"/>
      <c r="E3" s="1011" t="s">
        <v>661</v>
      </c>
      <c r="F3" s="1011"/>
      <c r="G3" s="1011"/>
      <c r="H3" s="1011"/>
      <c r="I3" s="1010"/>
      <c r="J3" s="1010"/>
      <c r="K3" s="1010"/>
      <c r="L3" s="440"/>
    </row>
    <row r="4" spans="2:12" ht="31.5" customHeight="1" thickBot="1">
      <c r="B4" s="1008"/>
      <c r="C4" s="1008"/>
      <c r="D4" s="1008"/>
      <c r="E4" s="1011"/>
      <c r="F4" s="1011"/>
      <c r="G4" s="1011"/>
      <c r="H4" s="1011"/>
      <c r="I4" s="1010"/>
      <c r="J4" s="1010"/>
      <c r="K4" s="1010"/>
      <c r="L4" s="440"/>
    </row>
    <row r="5" spans="2:12" ht="31.5" customHeight="1" thickBot="1">
      <c r="B5" s="1008"/>
      <c r="C5" s="1008"/>
      <c r="D5" s="1008"/>
      <c r="E5" s="1012" t="s">
        <v>864</v>
      </c>
      <c r="F5" s="1012"/>
      <c r="G5" s="1012"/>
      <c r="H5" s="1012"/>
      <c r="I5" s="1010"/>
      <c r="J5" s="1010"/>
      <c r="K5" s="1010"/>
      <c r="L5" s="440"/>
    </row>
    <row r="6" spans="2:12" s="447" customFormat="1">
      <c r="B6" s="445"/>
      <c r="C6" s="446"/>
      <c r="D6" s="446"/>
      <c r="E6" s="446"/>
      <c r="F6" s="446"/>
      <c r="G6" s="446"/>
      <c r="H6" s="446"/>
      <c r="I6" s="1007" t="s">
        <v>662</v>
      </c>
      <c r="J6" s="1007"/>
      <c r="K6" s="499">
        <v>1424.3</v>
      </c>
    </row>
    <row r="7" spans="2:12" s="452" customFormat="1" ht="32.25" customHeight="1">
      <c r="B7" s="448"/>
      <c r="C7" s="449" t="s">
        <v>123</v>
      </c>
      <c r="D7" s="450" t="s">
        <v>122</v>
      </c>
      <c r="E7" s="450" t="s">
        <v>663</v>
      </c>
      <c r="F7" s="450" t="s">
        <v>664</v>
      </c>
      <c r="G7" s="449" t="s">
        <v>665</v>
      </c>
      <c r="H7" s="449" t="s">
        <v>666</v>
      </c>
      <c r="I7" s="449" t="s">
        <v>667</v>
      </c>
      <c r="J7" s="449" t="s">
        <v>668</v>
      </c>
      <c r="K7" s="451" t="s">
        <v>669</v>
      </c>
    </row>
    <row r="8" spans="2:12" s="452" customFormat="1" ht="15.75">
      <c r="B8" s="448" t="s">
        <v>670</v>
      </c>
      <c r="C8" s="453"/>
      <c r="D8" s="449"/>
      <c r="E8" s="449"/>
      <c r="F8" s="454"/>
      <c r="G8" s="454" t="s">
        <v>671</v>
      </c>
      <c r="H8" s="454"/>
      <c r="I8" s="455"/>
      <c r="J8" s="456"/>
      <c r="K8" s="457">
        <f>$K$6+I8-J8</f>
        <v>1424.3</v>
      </c>
    </row>
    <row r="9" spans="2:12" ht="15.75">
      <c r="B9" s="458">
        <v>1</v>
      </c>
      <c r="C9" s="713">
        <v>45483</v>
      </c>
      <c r="D9" s="460" t="s">
        <v>655</v>
      </c>
      <c r="E9" s="461" t="s">
        <v>880</v>
      </c>
      <c r="F9" s="459">
        <v>45483</v>
      </c>
      <c r="G9" s="460" t="s">
        <v>836</v>
      </c>
      <c r="H9" s="460" t="s">
        <v>830</v>
      </c>
      <c r="I9" s="462">
        <v>238.09</v>
      </c>
      <c r="J9" s="463"/>
      <c r="K9" s="464">
        <f>K8+I9-J9</f>
        <v>1662.3899999999999</v>
      </c>
    </row>
    <row r="10" spans="2:12" ht="15.75">
      <c r="B10" s="458">
        <v>2</v>
      </c>
      <c r="C10" s="459">
        <v>45476</v>
      </c>
      <c r="D10" s="460"/>
      <c r="E10" s="461" t="s">
        <v>877</v>
      </c>
      <c r="F10" s="459">
        <v>45476</v>
      </c>
      <c r="G10" s="460" t="s">
        <v>878</v>
      </c>
      <c r="H10" s="460" t="s">
        <v>879</v>
      </c>
      <c r="I10" s="462"/>
      <c r="J10" s="463">
        <v>95.6</v>
      </c>
      <c r="K10" s="464">
        <f>K9+I10-J10</f>
        <v>1566.79</v>
      </c>
    </row>
    <row r="11" spans="2:12" ht="15.75">
      <c r="B11" s="458">
        <v>3</v>
      </c>
      <c r="C11" s="459"/>
      <c r="D11" s="460"/>
      <c r="E11" s="461"/>
      <c r="F11" s="459"/>
      <c r="G11" s="460"/>
      <c r="H11" s="465"/>
      <c r="I11" s="462">
        <v>0</v>
      </c>
      <c r="J11" s="466">
        <v>0</v>
      </c>
      <c r="K11" s="464">
        <f>K10+I11-J11</f>
        <v>1566.79</v>
      </c>
    </row>
    <row r="12" spans="2:12" ht="15.75">
      <c r="B12" s="458">
        <v>4</v>
      </c>
      <c r="C12" s="459"/>
      <c r="D12" s="460"/>
      <c r="E12" s="467"/>
      <c r="F12" s="459"/>
      <c r="G12" s="460"/>
      <c r="H12" s="465"/>
      <c r="I12" s="462">
        <v>0</v>
      </c>
      <c r="J12" s="466">
        <v>0</v>
      </c>
      <c r="K12" s="464">
        <f t="shared" ref="K12:K40" si="0">K11+I12-J12</f>
        <v>1566.79</v>
      </c>
      <c r="L12" s="468"/>
    </row>
    <row r="13" spans="2:12" ht="15.75">
      <c r="B13" s="458">
        <v>5</v>
      </c>
      <c r="C13" s="459"/>
      <c r="D13" s="460"/>
      <c r="E13" s="461"/>
      <c r="F13" s="459"/>
      <c r="G13" s="460"/>
      <c r="H13" s="465"/>
      <c r="I13" s="462"/>
      <c r="J13" s="466">
        <v>0</v>
      </c>
      <c r="K13" s="464">
        <f t="shared" si="0"/>
        <v>1566.79</v>
      </c>
    </row>
    <row r="14" spans="2:12" ht="15.75">
      <c r="B14" s="458">
        <v>6</v>
      </c>
      <c r="C14" s="459"/>
      <c r="D14" s="460"/>
      <c r="E14" s="461"/>
      <c r="F14" s="459"/>
      <c r="G14" s="460"/>
      <c r="H14" s="465"/>
      <c r="I14" s="469"/>
      <c r="J14" s="463">
        <v>0</v>
      </c>
      <c r="K14" s="464">
        <f t="shared" si="0"/>
        <v>1566.79</v>
      </c>
    </row>
    <row r="15" spans="2:12" ht="15.75">
      <c r="B15" s="458">
        <v>7</v>
      </c>
      <c r="C15" s="459"/>
      <c r="D15" s="460"/>
      <c r="E15" s="461"/>
      <c r="F15" s="470"/>
      <c r="G15" s="460"/>
      <c r="H15" s="460"/>
      <c r="I15" s="462"/>
      <c r="J15" s="471"/>
      <c r="K15" s="464">
        <f t="shared" si="0"/>
        <v>1566.79</v>
      </c>
    </row>
    <row r="16" spans="2:12" ht="15.75">
      <c r="B16" s="458">
        <v>8</v>
      </c>
      <c r="C16" s="470"/>
      <c r="D16" s="460"/>
      <c r="E16" s="472"/>
      <c r="F16" s="470"/>
      <c r="G16" s="460"/>
      <c r="H16" s="465"/>
      <c r="I16" s="462"/>
      <c r="J16" s="463"/>
      <c r="K16" s="464">
        <f t="shared" si="0"/>
        <v>1566.79</v>
      </c>
    </row>
    <row r="17" spans="2:11" ht="15.75">
      <c r="B17" s="458">
        <v>9</v>
      </c>
      <c r="C17" s="470"/>
      <c r="D17" s="460"/>
      <c r="E17" s="461"/>
      <c r="F17" s="470"/>
      <c r="G17" s="460"/>
      <c r="H17" s="460"/>
      <c r="I17" s="462"/>
      <c r="J17" s="462"/>
      <c r="K17" s="464">
        <f t="shared" si="0"/>
        <v>1566.79</v>
      </c>
    </row>
    <row r="18" spans="2:11" ht="15.75">
      <c r="B18" s="458">
        <v>10</v>
      </c>
      <c r="C18" s="470"/>
      <c r="D18" s="460"/>
      <c r="E18" s="461"/>
      <c r="F18" s="459"/>
      <c r="G18" s="460"/>
      <c r="H18" s="460"/>
      <c r="I18" s="462"/>
      <c r="J18" s="462"/>
      <c r="K18" s="464">
        <f t="shared" si="0"/>
        <v>1566.79</v>
      </c>
    </row>
    <row r="19" spans="2:11" ht="15.75">
      <c r="B19" s="458">
        <v>11</v>
      </c>
      <c r="C19" s="459"/>
      <c r="D19" s="460"/>
      <c r="E19" s="461"/>
      <c r="F19" s="459"/>
      <c r="G19" s="460"/>
      <c r="H19" s="460"/>
      <c r="I19" s="462"/>
      <c r="J19" s="462"/>
      <c r="K19" s="464">
        <f t="shared" si="0"/>
        <v>1566.79</v>
      </c>
    </row>
    <row r="20" spans="2:11" ht="15.75">
      <c r="B20" s="458">
        <v>12</v>
      </c>
      <c r="C20" s="459"/>
      <c r="D20" s="460"/>
      <c r="E20" s="461"/>
      <c r="F20" s="459"/>
      <c r="G20" s="460"/>
      <c r="H20" s="460"/>
      <c r="I20" s="462"/>
      <c r="J20" s="462"/>
      <c r="K20" s="464">
        <f t="shared" si="0"/>
        <v>1566.79</v>
      </c>
    </row>
    <row r="21" spans="2:11" ht="15.75">
      <c r="B21" s="458">
        <v>13</v>
      </c>
      <c r="C21" s="459"/>
      <c r="D21" s="460"/>
      <c r="E21" s="461"/>
      <c r="F21" s="459"/>
      <c r="G21" s="460"/>
      <c r="H21" s="460"/>
      <c r="I21" s="462"/>
      <c r="J21" s="462"/>
      <c r="K21" s="464">
        <f t="shared" si="0"/>
        <v>1566.79</v>
      </c>
    </row>
    <row r="22" spans="2:11" ht="15.75">
      <c r="B22" s="458">
        <v>14</v>
      </c>
      <c r="C22" s="459"/>
      <c r="D22" s="460"/>
      <c r="E22" s="461"/>
      <c r="F22" s="470"/>
      <c r="G22" s="460"/>
      <c r="H22" s="460"/>
      <c r="I22" s="462"/>
      <c r="J22" s="462"/>
      <c r="K22" s="464">
        <f t="shared" si="0"/>
        <v>1566.79</v>
      </c>
    </row>
    <row r="23" spans="2:11" ht="15.75">
      <c r="B23" s="458">
        <v>15</v>
      </c>
      <c r="C23" s="470"/>
      <c r="D23" s="460"/>
      <c r="E23" s="460"/>
      <c r="F23" s="470"/>
      <c r="G23" s="460"/>
      <c r="H23" s="460"/>
      <c r="I23" s="462"/>
      <c r="J23" s="462"/>
      <c r="K23" s="464">
        <f t="shared" si="0"/>
        <v>1566.79</v>
      </c>
    </row>
    <row r="24" spans="2:11" ht="15.75">
      <c r="B24" s="458">
        <v>16</v>
      </c>
      <c r="C24" s="470"/>
      <c r="D24" s="460"/>
      <c r="E24" s="461"/>
      <c r="F24" s="459"/>
      <c r="G24" s="460"/>
      <c r="H24" s="460"/>
      <c r="I24" s="462"/>
      <c r="J24" s="462"/>
      <c r="K24" s="464">
        <f t="shared" si="0"/>
        <v>1566.79</v>
      </c>
    </row>
    <row r="25" spans="2:11" ht="15.75">
      <c r="B25" s="458">
        <v>17</v>
      </c>
      <c r="C25" s="473"/>
      <c r="D25" s="465"/>
      <c r="E25" s="474"/>
      <c r="F25" s="473"/>
      <c r="G25" s="465"/>
      <c r="H25" s="465"/>
      <c r="I25" s="475"/>
      <c r="J25" s="476"/>
      <c r="K25" s="464">
        <f t="shared" si="0"/>
        <v>1566.79</v>
      </c>
    </row>
    <row r="26" spans="2:11" ht="15.75">
      <c r="B26" s="458">
        <v>18</v>
      </c>
      <c r="C26" s="473"/>
      <c r="D26" s="465"/>
      <c r="E26" s="474"/>
      <c r="F26" s="473"/>
      <c r="G26" s="465"/>
      <c r="H26" s="465"/>
      <c r="I26" s="475"/>
      <c r="J26" s="476"/>
      <c r="K26" s="464">
        <f t="shared" si="0"/>
        <v>1566.79</v>
      </c>
    </row>
    <row r="27" spans="2:11" ht="15.75">
      <c r="B27" s="458">
        <v>19</v>
      </c>
      <c r="C27" s="473"/>
      <c r="D27" s="465"/>
      <c r="E27" s="474"/>
      <c r="F27" s="473"/>
      <c r="G27" s="465"/>
      <c r="H27" s="465"/>
      <c r="I27" s="475"/>
      <c r="J27" s="476"/>
      <c r="K27" s="464">
        <f t="shared" si="0"/>
        <v>1566.79</v>
      </c>
    </row>
    <row r="28" spans="2:11" ht="15.75">
      <c r="B28" s="458">
        <v>20</v>
      </c>
      <c r="C28" s="473"/>
      <c r="D28" s="465"/>
      <c r="E28" s="474"/>
      <c r="F28" s="473"/>
      <c r="G28" s="465"/>
      <c r="H28" s="465"/>
      <c r="I28" s="475"/>
      <c r="J28" s="476"/>
      <c r="K28" s="464">
        <f t="shared" si="0"/>
        <v>1566.79</v>
      </c>
    </row>
    <row r="29" spans="2:11" ht="15.75">
      <c r="B29" s="458">
        <v>21</v>
      </c>
      <c r="C29" s="473"/>
      <c r="D29" s="465"/>
      <c r="E29" s="474"/>
      <c r="F29" s="473"/>
      <c r="G29" s="465"/>
      <c r="H29" s="465"/>
      <c r="I29" s="475"/>
      <c r="J29" s="476"/>
      <c r="K29" s="464">
        <f t="shared" si="0"/>
        <v>1566.79</v>
      </c>
    </row>
    <row r="30" spans="2:11" ht="15.75">
      <c r="B30" s="458">
        <v>22</v>
      </c>
      <c r="C30" s="473"/>
      <c r="D30" s="465"/>
      <c r="E30" s="474"/>
      <c r="F30" s="473"/>
      <c r="G30" s="465"/>
      <c r="H30" s="465"/>
      <c r="I30" s="477"/>
      <c r="J30" s="476"/>
      <c r="K30" s="464">
        <f t="shared" si="0"/>
        <v>1566.79</v>
      </c>
    </row>
    <row r="31" spans="2:11" ht="15.75">
      <c r="B31" s="458">
        <v>23</v>
      </c>
      <c r="C31" s="473"/>
      <c r="D31" s="465"/>
      <c r="E31" s="474"/>
      <c r="F31" s="473"/>
      <c r="G31" s="465"/>
      <c r="H31" s="465"/>
      <c r="I31" s="475"/>
      <c r="J31" s="476"/>
      <c r="K31" s="464">
        <f t="shared" si="0"/>
        <v>1566.79</v>
      </c>
    </row>
    <row r="32" spans="2:11" ht="15.75">
      <c r="B32" s="458">
        <v>24</v>
      </c>
      <c r="C32" s="473"/>
      <c r="D32" s="465"/>
      <c r="E32" s="474"/>
      <c r="F32" s="473"/>
      <c r="G32" s="465"/>
      <c r="H32" s="465"/>
      <c r="I32" s="475"/>
      <c r="J32" s="476"/>
      <c r="K32" s="464">
        <f t="shared" si="0"/>
        <v>1566.79</v>
      </c>
    </row>
    <row r="33" spans="2:11" ht="15.75">
      <c r="B33" s="458">
        <v>25</v>
      </c>
      <c r="C33" s="473"/>
      <c r="D33" s="465"/>
      <c r="E33" s="474"/>
      <c r="F33" s="473"/>
      <c r="G33" s="465"/>
      <c r="H33" s="465"/>
      <c r="I33" s="475"/>
      <c r="J33" s="476"/>
      <c r="K33" s="464">
        <f t="shared" si="0"/>
        <v>1566.79</v>
      </c>
    </row>
    <row r="34" spans="2:11" ht="15.75">
      <c r="B34" s="458">
        <v>26</v>
      </c>
      <c r="C34" s="473"/>
      <c r="D34" s="465"/>
      <c r="E34" s="474"/>
      <c r="F34" s="473"/>
      <c r="G34" s="465"/>
      <c r="H34" s="465"/>
      <c r="I34" s="475"/>
      <c r="J34" s="476"/>
      <c r="K34" s="464">
        <f t="shared" si="0"/>
        <v>1566.79</v>
      </c>
    </row>
    <row r="35" spans="2:11" ht="15.75">
      <c r="B35" s="458">
        <v>27</v>
      </c>
      <c r="C35" s="473"/>
      <c r="D35" s="465"/>
      <c r="E35" s="474"/>
      <c r="F35" s="473"/>
      <c r="G35" s="465"/>
      <c r="H35" s="465"/>
      <c r="I35" s="475"/>
      <c r="J35" s="476"/>
      <c r="K35" s="464">
        <f t="shared" si="0"/>
        <v>1566.79</v>
      </c>
    </row>
    <row r="36" spans="2:11" ht="15.75">
      <c r="B36" s="458">
        <v>28</v>
      </c>
      <c r="C36" s="473"/>
      <c r="D36" s="465"/>
      <c r="E36" s="474"/>
      <c r="F36" s="473"/>
      <c r="G36" s="465"/>
      <c r="H36" s="465"/>
      <c r="I36" s="475"/>
      <c r="J36" s="476"/>
      <c r="K36" s="464">
        <f t="shared" si="0"/>
        <v>1566.79</v>
      </c>
    </row>
    <row r="37" spans="2:11" ht="15.75">
      <c r="B37" s="458">
        <v>29</v>
      </c>
      <c r="C37" s="473"/>
      <c r="D37" s="465"/>
      <c r="E37" s="474"/>
      <c r="F37" s="473"/>
      <c r="G37" s="465"/>
      <c r="H37" s="465"/>
      <c r="I37" s="475"/>
      <c r="J37" s="476"/>
      <c r="K37" s="464">
        <f t="shared" si="0"/>
        <v>1566.79</v>
      </c>
    </row>
    <row r="38" spans="2:11" ht="15.75">
      <c r="B38" s="458">
        <v>30</v>
      </c>
      <c r="C38" s="473"/>
      <c r="D38" s="465"/>
      <c r="E38" s="474"/>
      <c r="F38" s="473"/>
      <c r="G38" s="465"/>
      <c r="H38" s="465"/>
      <c r="I38" s="475"/>
      <c r="J38" s="476"/>
      <c r="K38" s="464">
        <f t="shared" si="0"/>
        <v>1566.79</v>
      </c>
    </row>
    <row r="39" spans="2:11" ht="15.75">
      <c r="B39" s="458">
        <v>31</v>
      </c>
      <c r="C39" s="473"/>
      <c r="D39" s="465"/>
      <c r="E39" s="474"/>
      <c r="F39" s="473"/>
      <c r="G39" s="465"/>
      <c r="H39" s="465"/>
      <c r="I39" s="475"/>
      <c r="J39" s="476"/>
      <c r="K39" s="464">
        <f t="shared" si="0"/>
        <v>1566.79</v>
      </c>
    </row>
    <row r="40" spans="2:11" ht="16.5" thickBot="1">
      <c r="B40" s="458">
        <v>32</v>
      </c>
      <c r="C40" s="478"/>
      <c r="D40" s="500"/>
      <c r="E40" s="478"/>
      <c r="F40" s="478"/>
      <c r="G40" s="478"/>
      <c r="H40" s="478"/>
      <c r="I40" s="479"/>
      <c r="J40" s="480"/>
      <c r="K40" s="464">
        <f t="shared" si="0"/>
        <v>1566.79</v>
      </c>
    </row>
    <row r="41" spans="2:11" ht="18">
      <c r="H41" s="481" t="s">
        <v>672</v>
      </c>
      <c r="I41" s="482">
        <f>SUM(I8:I40)</f>
        <v>238.09</v>
      </c>
      <c r="J41" s="483">
        <f>SUM(J8:J40)</f>
        <v>95.6</v>
      </c>
    </row>
    <row r="42" spans="2:11" ht="18">
      <c r="H42" s="484" t="s">
        <v>673</v>
      </c>
      <c r="I42" s="485">
        <f>K6</f>
        <v>1424.3</v>
      </c>
      <c r="J42" s="486"/>
    </row>
    <row r="43" spans="2:11" ht="18">
      <c r="H43" s="484" t="s">
        <v>669</v>
      </c>
      <c r="I43" s="487"/>
      <c r="J43" s="488">
        <f>K40</f>
        <v>1566.79</v>
      </c>
    </row>
    <row r="44" spans="2:11" ht="18.75" thickBot="1">
      <c r="H44" s="489" t="s">
        <v>674</v>
      </c>
      <c r="I44" s="490">
        <f>I41+I42</f>
        <v>1662.3899999999999</v>
      </c>
      <c r="J44" s="491">
        <f>J41+J43</f>
        <v>1662.3899999999999</v>
      </c>
    </row>
    <row r="45" spans="2:11">
      <c r="K45" s="468"/>
    </row>
    <row r="46" spans="2:11">
      <c r="J46" s="492"/>
    </row>
    <row r="47" spans="2:11" ht="15" customHeight="1"/>
    <row r="48" spans="2:11" ht="15" customHeight="1">
      <c r="C48" s="493"/>
      <c r="D48" s="493"/>
      <c r="E48" s="493"/>
      <c r="F48" s="493"/>
      <c r="G48" s="493"/>
      <c r="H48" s="493"/>
      <c r="I48" s="493"/>
      <c r="J48" s="493"/>
      <c r="K48" s="493"/>
    </row>
    <row r="49" spans="3:11">
      <c r="C49" s="493"/>
      <c r="D49" s="493"/>
      <c r="E49" s="493"/>
      <c r="F49" s="493"/>
      <c r="G49" s="493"/>
      <c r="H49" s="493"/>
      <c r="I49" s="493"/>
      <c r="J49" s="493"/>
      <c r="K49" s="493"/>
    </row>
    <row r="50" spans="3:11">
      <c r="C50" s="493"/>
      <c r="D50" s="493" t="s">
        <v>675</v>
      </c>
      <c r="E50" s="493"/>
      <c r="F50" s="493"/>
      <c r="G50" s="493" t="s">
        <v>675</v>
      </c>
      <c r="H50" s="493"/>
      <c r="I50" s="493"/>
      <c r="J50" s="493"/>
      <c r="K50" s="493"/>
    </row>
    <row r="51" spans="3:11">
      <c r="C51" s="493"/>
      <c r="D51" s="493"/>
      <c r="E51" s="493"/>
      <c r="F51" s="493"/>
      <c r="G51" s="493"/>
      <c r="H51" s="493"/>
      <c r="I51" s="493"/>
      <c r="J51" s="493"/>
      <c r="K51" s="493"/>
    </row>
    <row r="52" spans="3:11" ht="18">
      <c r="C52" s="493"/>
      <c r="D52" s="493"/>
      <c r="E52" s="493"/>
      <c r="F52" s="493"/>
      <c r="G52" s="493"/>
      <c r="H52" s="494" t="s">
        <v>676</v>
      </c>
      <c r="I52" s="493"/>
      <c r="J52" s="493"/>
      <c r="K52" s="493"/>
    </row>
    <row r="53" spans="3:11" ht="18">
      <c r="C53" s="493"/>
      <c r="D53" s="495"/>
      <c r="E53" s="495"/>
      <c r="F53" s="493"/>
      <c r="G53" s="495"/>
      <c r="H53" s="496" t="s">
        <v>677</v>
      </c>
      <c r="I53" s="497">
        <f>1000-J43</f>
        <v>-566.79</v>
      </c>
      <c r="J53" s="493"/>
      <c r="K53" s="493"/>
    </row>
    <row r="54" spans="3:11">
      <c r="C54" s="493"/>
      <c r="D54" s="493" t="s">
        <v>678</v>
      </c>
      <c r="E54" s="493"/>
      <c r="F54" s="493"/>
      <c r="G54" s="493" t="s">
        <v>678</v>
      </c>
      <c r="H54" s="493"/>
      <c r="I54" s="493"/>
      <c r="J54" s="493"/>
      <c r="K54" s="493"/>
    </row>
    <row r="55" spans="3:11">
      <c r="C55" s="493"/>
      <c r="D55" s="493" t="s">
        <v>679</v>
      </c>
      <c r="E55" s="493"/>
      <c r="F55" s="493"/>
      <c r="G55" s="493" t="s">
        <v>680</v>
      </c>
      <c r="H55" s="493"/>
      <c r="I55" s="493" t="s">
        <v>681</v>
      </c>
      <c r="J55" s="493"/>
      <c r="K55" s="493"/>
    </row>
    <row r="56" spans="3:11">
      <c r="C56" s="493"/>
      <c r="D56" s="493"/>
      <c r="E56" s="493"/>
      <c r="F56" s="493"/>
      <c r="G56" s="493"/>
      <c r="H56" s="493"/>
      <c r="I56" s="493"/>
      <c r="J56" s="493"/>
      <c r="K56" s="493"/>
    </row>
    <row r="57" spans="3:11">
      <c r="C57" s="493"/>
      <c r="D57" s="493"/>
      <c r="E57" s="493"/>
      <c r="F57" s="493"/>
      <c r="G57" s="493"/>
      <c r="H57" s="493"/>
      <c r="I57" s="493"/>
      <c r="J57" s="493"/>
      <c r="K57" s="493"/>
    </row>
    <row r="58" spans="3:11">
      <c r="C58" s="493" t="s">
        <v>682</v>
      </c>
      <c r="D58" s="493"/>
      <c r="E58" s="493"/>
      <c r="F58" s="493"/>
      <c r="G58" s="493"/>
      <c r="H58" s="493"/>
    </row>
    <row r="59" spans="3:11">
      <c r="C59" s="493" t="s">
        <v>683</v>
      </c>
      <c r="D59" s="493"/>
      <c r="E59" s="493"/>
      <c r="F59" s="493"/>
      <c r="G59" s="493"/>
      <c r="H59" s="493"/>
      <c r="I59" s="495"/>
      <c r="J59" s="495"/>
      <c r="K59" s="495"/>
    </row>
    <row r="60" spans="3:11">
      <c r="C60" s="498"/>
      <c r="D60" s="493"/>
      <c r="E60" s="493"/>
      <c r="F60" s="493"/>
      <c r="G60" s="493"/>
      <c r="H60" s="493"/>
      <c r="I60" s="493" t="s">
        <v>311</v>
      </c>
      <c r="J60" s="493"/>
      <c r="K60" s="493"/>
    </row>
    <row r="61" spans="3:11">
      <c r="C61" s="493"/>
      <c r="D61" s="493"/>
      <c r="E61" s="493"/>
      <c r="F61" s="493"/>
      <c r="G61" s="493"/>
      <c r="H61" s="493"/>
      <c r="I61" s="493" t="s">
        <v>684</v>
      </c>
      <c r="J61" s="493"/>
      <c r="K61" s="493"/>
    </row>
    <row r="62" spans="3:11">
      <c r="C62" s="493"/>
      <c r="D62" s="493"/>
      <c r="E62" s="493"/>
      <c r="F62" s="493"/>
      <c r="G62" s="493"/>
      <c r="H62" s="493"/>
      <c r="I62" s="493"/>
      <c r="J62" s="493"/>
      <c r="K62" s="493"/>
    </row>
    <row r="63" spans="3:11">
      <c r="C63" s="493"/>
      <c r="D63" s="493"/>
      <c r="E63" s="493"/>
      <c r="F63" s="493"/>
      <c r="G63" s="493"/>
      <c r="H63" s="493"/>
      <c r="I63" s="493"/>
      <c r="J63" s="493"/>
      <c r="K63" s="493"/>
    </row>
    <row r="64" spans="3:11">
      <c r="C64" s="493"/>
      <c r="D64" s="493"/>
      <c r="E64" s="493"/>
      <c r="F64" s="493"/>
      <c r="G64" s="493"/>
      <c r="H64" s="493"/>
      <c r="I64" s="493"/>
      <c r="J64" s="493"/>
      <c r="K64" s="493"/>
    </row>
    <row r="65" spans="3:11">
      <c r="C65" s="493"/>
      <c r="D65" s="493"/>
      <c r="E65" s="493"/>
      <c r="F65" s="493"/>
      <c r="G65" s="493"/>
      <c r="H65" s="493"/>
      <c r="I65" s="493"/>
      <c r="J65" s="493"/>
      <c r="K65" s="493"/>
    </row>
    <row r="66" spans="3:11">
      <c r="C66" s="493"/>
      <c r="D66" s="493"/>
      <c r="E66" s="493"/>
      <c r="F66" s="493"/>
      <c r="G66" s="493"/>
      <c r="H66" s="493"/>
      <c r="I66" s="493"/>
      <c r="J66" s="493"/>
      <c r="K66" s="493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35" workbookViewId="0">
      <selection activeCell="B122" sqref="B122:B125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1013" t="s">
        <v>0</v>
      </c>
      <c r="B3" s="1013"/>
      <c r="C3" s="1013"/>
      <c r="D3" s="1013"/>
      <c r="E3" s="1013"/>
    </row>
    <row r="4" spans="1:5" ht="15.75" customHeight="1">
      <c r="A4" s="1013" t="s">
        <v>1</v>
      </c>
      <c r="B4" s="1013"/>
      <c r="C4" s="1013"/>
      <c r="D4" s="1013"/>
      <c r="E4" s="1013"/>
    </row>
    <row r="5" spans="1:5" ht="15.75" customHeight="1">
      <c r="A5" s="1013" t="s">
        <v>4</v>
      </c>
      <c r="B5" s="1013"/>
      <c r="C5" s="1013"/>
      <c r="D5" s="1013"/>
      <c r="E5" s="1013"/>
    </row>
    <row r="8" spans="1:5" ht="50.25" customHeight="1">
      <c r="A8" s="1018" t="s">
        <v>866</v>
      </c>
      <c r="B8" s="1019"/>
      <c r="C8" s="1019"/>
      <c r="D8" s="1019"/>
      <c r="E8" s="1019"/>
    </row>
    <row r="10" spans="1:5" ht="46.5" customHeight="1">
      <c r="A10" s="1020" t="s">
        <v>514</v>
      </c>
      <c r="B10" s="1021"/>
      <c r="C10" s="1021"/>
      <c r="D10" s="1021"/>
      <c r="E10" s="1021"/>
    </row>
    <row r="13" spans="1:5">
      <c r="B13" s="1014" t="s">
        <v>131</v>
      </c>
      <c r="C13" s="1014"/>
      <c r="D13" s="113">
        <v>87.48</v>
      </c>
    </row>
    <row r="14" spans="1:5">
      <c r="B14" s="114" t="s">
        <v>123</v>
      </c>
      <c r="C14" s="114" t="s">
        <v>132</v>
      </c>
      <c r="D14" s="339" t="s">
        <v>656</v>
      </c>
    </row>
    <row r="15" spans="1:5">
      <c r="B15" s="161">
        <v>45474</v>
      </c>
      <c r="C15" s="401">
        <v>0</v>
      </c>
      <c r="D15" s="335">
        <v>29670.23</v>
      </c>
    </row>
    <row r="16" spans="1:5">
      <c r="B16" s="161">
        <v>45474</v>
      </c>
      <c r="C16" s="609">
        <v>0</v>
      </c>
      <c r="D16" s="335">
        <v>19059.82</v>
      </c>
    </row>
    <row r="17" spans="2:4">
      <c r="B17" s="161">
        <v>45474</v>
      </c>
      <c r="C17" s="335">
        <v>0</v>
      </c>
      <c r="D17" s="401">
        <v>2517.79</v>
      </c>
    </row>
    <row r="18" spans="2:4">
      <c r="B18" s="161">
        <v>45474</v>
      </c>
      <c r="C18" s="507">
        <v>0</v>
      </c>
      <c r="D18" s="335">
        <v>251576.25</v>
      </c>
    </row>
    <row r="19" spans="2:4">
      <c r="B19" s="161">
        <v>45474</v>
      </c>
      <c r="C19" s="401">
        <v>29670.23</v>
      </c>
      <c r="D19" s="335">
        <v>0</v>
      </c>
    </row>
    <row r="20" spans="2:4">
      <c r="B20" s="161">
        <v>45474</v>
      </c>
      <c r="C20" s="401">
        <v>19059.82</v>
      </c>
      <c r="D20" s="335">
        <v>0</v>
      </c>
    </row>
    <row r="21" spans="2:4">
      <c r="B21" s="161">
        <v>45474</v>
      </c>
      <c r="C21" s="401">
        <v>2517.79</v>
      </c>
      <c r="D21" s="335">
        <v>0</v>
      </c>
    </row>
    <row r="22" spans="2:4">
      <c r="B22" s="161">
        <v>45474</v>
      </c>
      <c r="C22" s="401">
        <v>251576.25</v>
      </c>
      <c r="D22" s="335">
        <v>0</v>
      </c>
    </row>
    <row r="23" spans="2:4">
      <c r="B23" s="161">
        <v>45476</v>
      </c>
      <c r="C23" s="335">
        <v>0</v>
      </c>
      <c r="D23" s="401">
        <v>303568.3</v>
      </c>
    </row>
    <row r="24" spans="2:4">
      <c r="B24" s="161">
        <v>45476</v>
      </c>
      <c r="C24" s="335">
        <v>0</v>
      </c>
      <c r="D24" s="401">
        <v>30000</v>
      </c>
    </row>
    <row r="25" spans="2:4">
      <c r="B25" s="161">
        <v>45476</v>
      </c>
      <c r="C25" s="401">
        <v>16283.83</v>
      </c>
      <c r="D25" s="335">
        <v>0</v>
      </c>
    </row>
    <row r="26" spans="2:4">
      <c r="B26" s="161">
        <v>45476</v>
      </c>
      <c r="C26" s="401">
        <v>303568.3</v>
      </c>
      <c r="D26" s="335">
        <v>0</v>
      </c>
    </row>
    <row r="27" spans="2:4">
      <c r="B27" s="161">
        <v>45476</v>
      </c>
      <c r="C27" s="401">
        <v>42.84</v>
      </c>
      <c r="D27" s="335">
        <v>0</v>
      </c>
    </row>
    <row r="28" spans="2:4">
      <c r="B28" s="161">
        <v>45476</v>
      </c>
      <c r="C28" s="401">
        <v>10337.67</v>
      </c>
      <c r="D28" s="335">
        <v>0</v>
      </c>
    </row>
    <row r="29" spans="2:4">
      <c r="B29" s="161">
        <v>45478</v>
      </c>
      <c r="C29" s="401">
        <v>0</v>
      </c>
      <c r="D29" s="335">
        <v>306599.71999999997</v>
      </c>
    </row>
    <row r="30" spans="2:4">
      <c r="B30" s="161">
        <v>45478</v>
      </c>
      <c r="C30" s="401">
        <v>0</v>
      </c>
      <c r="D30" s="335">
        <v>1597</v>
      </c>
    </row>
    <row r="31" spans="2:4">
      <c r="B31" s="161">
        <v>45478</v>
      </c>
      <c r="C31" s="401">
        <v>152000</v>
      </c>
      <c r="D31" s="335">
        <v>0</v>
      </c>
    </row>
    <row r="32" spans="2:4">
      <c r="B32" s="161">
        <v>45478</v>
      </c>
      <c r="C32" s="401">
        <v>146240.09</v>
      </c>
      <c r="D32" s="335">
        <v>0</v>
      </c>
    </row>
    <row r="33" spans="2:4">
      <c r="B33" s="161">
        <v>45478</v>
      </c>
      <c r="C33" s="401">
        <v>110.16</v>
      </c>
      <c r="D33" s="335">
        <v>0</v>
      </c>
    </row>
    <row r="34" spans="2:4">
      <c r="B34" s="161">
        <v>45478</v>
      </c>
      <c r="C34" s="401">
        <v>1872.89</v>
      </c>
      <c r="D34" s="335">
        <v>0</v>
      </c>
    </row>
    <row r="35" spans="2:4">
      <c r="B35" s="161">
        <v>45478</v>
      </c>
      <c r="C35" s="401">
        <v>5798.39</v>
      </c>
      <c r="D35" s="335">
        <v>0</v>
      </c>
    </row>
    <row r="36" spans="2:4">
      <c r="B36" s="161">
        <v>45478</v>
      </c>
      <c r="C36" s="401">
        <v>9</v>
      </c>
      <c r="D36" s="335">
        <v>0</v>
      </c>
    </row>
    <row r="37" spans="2:4">
      <c r="B37" s="161">
        <v>45478</v>
      </c>
      <c r="C37" s="401">
        <v>5000</v>
      </c>
      <c r="D37" s="335">
        <v>0</v>
      </c>
    </row>
    <row r="38" spans="2:4">
      <c r="B38" s="161">
        <v>45478</v>
      </c>
      <c r="C38" s="401">
        <v>3.47</v>
      </c>
      <c r="D38" s="335">
        <v>0</v>
      </c>
    </row>
    <row r="39" spans="2:4">
      <c r="B39" s="161">
        <v>45478</v>
      </c>
      <c r="C39" s="401">
        <v>3.47</v>
      </c>
      <c r="D39" s="335">
        <v>0</v>
      </c>
    </row>
    <row r="40" spans="2:4">
      <c r="B40" s="161">
        <v>45481</v>
      </c>
      <c r="C40" s="401">
        <v>0</v>
      </c>
      <c r="D40" s="335">
        <v>1010.95</v>
      </c>
    </row>
    <row r="41" spans="2:4">
      <c r="B41" s="161">
        <v>45481</v>
      </c>
      <c r="C41" s="501">
        <v>0</v>
      </c>
      <c r="D41" s="335">
        <v>8689.0499999999993</v>
      </c>
    </row>
    <row r="42" spans="2:4">
      <c r="B42" s="161">
        <v>45481</v>
      </c>
      <c r="C42" s="401">
        <v>238.09</v>
      </c>
      <c r="D42" s="335">
        <v>0</v>
      </c>
    </row>
    <row r="43" spans="2:4">
      <c r="B43" s="161">
        <v>45481</v>
      </c>
      <c r="C43" s="401">
        <v>10000</v>
      </c>
      <c r="D43" s="335">
        <v>0</v>
      </c>
    </row>
    <row r="44" spans="2:4">
      <c r="B44" s="161">
        <v>45481</v>
      </c>
      <c r="C44" s="401">
        <v>40.83</v>
      </c>
      <c r="D44" s="335">
        <v>0</v>
      </c>
    </row>
    <row r="45" spans="2:4">
      <c r="B45" s="161">
        <v>45481</v>
      </c>
      <c r="C45" s="401">
        <v>3.47</v>
      </c>
      <c r="D45" s="335">
        <v>0</v>
      </c>
    </row>
    <row r="46" spans="2:4">
      <c r="B46" s="161">
        <v>45482</v>
      </c>
      <c r="C46" s="401">
        <v>0</v>
      </c>
      <c r="D46" s="335">
        <v>21800</v>
      </c>
    </row>
    <row r="47" spans="2:4">
      <c r="B47" s="161">
        <v>45482</v>
      </c>
      <c r="C47" s="401">
        <v>1965.3</v>
      </c>
      <c r="D47" s="335">
        <v>0</v>
      </c>
    </row>
    <row r="48" spans="2:4">
      <c r="B48" s="161">
        <v>45482</v>
      </c>
      <c r="C48" s="401">
        <v>3.06</v>
      </c>
      <c r="D48" s="335">
        <v>0</v>
      </c>
    </row>
    <row r="49" spans="2:4">
      <c r="B49" s="161">
        <v>45482</v>
      </c>
      <c r="C49" s="401">
        <v>19529.87</v>
      </c>
      <c r="D49" s="335">
        <v>0</v>
      </c>
    </row>
    <row r="50" spans="2:4">
      <c r="B50" s="161">
        <v>45482</v>
      </c>
      <c r="C50" s="401">
        <v>34.119999999999997</v>
      </c>
      <c r="D50" s="335">
        <v>0</v>
      </c>
    </row>
    <row r="51" spans="2:4">
      <c r="B51" s="161">
        <v>45482</v>
      </c>
      <c r="C51" s="401">
        <v>3.47</v>
      </c>
      <c r="D51" s="335">
        <v>0</v>
      </c>
    </row>
    <row r="52" spans="2:4">
      <c r="B52" s="161">
        <v>45483</v>
      </c>
      <c r="C52" s="401">
        <v>2.6</v>
      </c>
      <c r="D52" s="335">
        <v>0</v>
      </c>
    </row>
    <row r="53" spans="2:4">
      <c r="B53" s="161">
        <v>45484</v>
      </c>
      <c r="C53" s="401">
        <v>0</v>
      </c>
      <c r="D53" s="335">
        <v>17800</v>
      </c>
    </row>
    <row r="54" spans="2:4">
      <c r="B54" s="161">
        <v>45484</v>
      </c>
      <c r="C54" s="401">
        <v>1642.5</v>
      </c>
      <c r="D54" s="335">
        <v>0</v>
      </c>
    </row>
    <row r="55" spans="2:4">
      <c r="B55" s="161">
        <v>45484</v>
      </c>
      <c r="C55" s="401">
        <v>385.27</v>
      </c>
      <c r="D55" s="335">
        <v>0</v>
      </c>
    </row>
    <row r="56" spans="2:4">
      <c r="B56" s="161">
        <v>45484</v>
      </c>
      <c r="C56" s="401">
        <v>6000</v>
      </c>
      <c r="D56" s="335">
        <v>0</v>
      </c>
    </row>
    <row r="57" spans="2:4">
      <c r="B57" s="161">
        <v>45484</v>
      </c>
      <c r="C57" s="401">
        <v>3.47</v>
      </c>
      <c r="D57" s="335">
        <v>0</v>
      </c>
    </row>
    <row r="58" spans="2:4">
      <c r="B58" s="161">
        <v>45484</v>
      </c>
      <c r="C58" s="401">
        <v>3.47</v>
      </c>
      <c r="D58" s="335">
        <v>0</v>
      </c>
    </row>
    <row r="59" spans="2:4">
      <c r="B59" s="161">
        <v>45484</v>
      </c>
      <c r="C59" s="401">
        <v>9395.3799999999992</v>
      </c>
      <c r="D59" s="335">
        <v>0</v>
      </c>
    </row>
    <row r="60" spans="2:4">
      <c r="B60" s="161">
        <v>45484</v>
      </c>
      <c r="C60" s="401">
        <v>340.09</v>
      </c>
      <c r="D60" s="335">
        <v>0</v>
      </c>
    </row>
    <row r="61" spans="2:4">
      <c r="B61" s="161">
        <v>45485</v>
      </c>
      <c r="C61" s="401">
        <v>0</v>
      </c>
      <c r="D61" s="335">
        <v>14000</v>
      </c>
    </row>
    <row r="62" spans="2:4">
      <c r="B62" s="161">
        <v>45485</v>
      </c>
      <c r="C62" s="401">
        <v>1057.21</v>
      </c>
      <c r="D62" s="401">
        <v>0</v>
      </c>
    </row>
    <row r="63" spans="2:4">
      <c r="B63" s="161">
        <v>45485</v>
      </c>
      <c r="C63" s="401">
        <v>13000</v>
      </c>
      <c r="D63" s="335">
        <v>0</v>
      </c>
    </row>
    <row r="64" spans="2:4">
      <c r="B64" s="161">
        <v>45485</v>
      </c>
      <c r="C64" s="401">
        <v>3.47</v>
      </c>
      <c r="D64" s="335">
        <v>0</v>
      </c>
    </row>
    <row r="65" spans="2:4">
      <c r="B65" s="161">
        <v>45489</v>
      </c>
      <c r="C65" s="401">
        <v>0</v>
      </c>
      <c r="D65" s="335">
        <v>400</v>
      </c>
    </row>
    <row r="66" spans="2:4">
      <c r="B66" s="161">
        <v>45489</v>
      </c>
      <c r="C66" s="401">
        <v>343.84</v>
      </c>
      <c r="D66" s="335">
        <v>0</v>
      </c>
    </row>
    <row r="67" spans="2:4">
      <c r="B67" s="161">
        <v>45489</v>
      </c>
      <c r="C67" s="401">
        <v>41.25</v>
      </c>
      <c r="D67" s="335">
        <v>0</v>
      </c>
    </row>
    <row r="68" spans="2:4">
      <c r="B68" s="161">
        <v>45489</v>
      </c>
      <c r="C68" s="401">
        <v>163.18</v>
      </c>
      <c r="D68" s="335">
        <v>0</v>
      </c>
    </row>
    <row r="69" spans="2:4">
      <c r="B69" s="161">
        <v>45490</v>
      </c>
      <c r="C69" s="401">
        <v>0</v>
      </c>
      <c r="D69" s="335">
        <v>61400</v>
      </c>
    </row>
    <row r="70" spans="2:4">
      <c r="B70" s="161">
        <v>45490</v>
      </c>
      <c r="C70" s="401">
        <v>544.5</v>
      </c>
      <c r="D70" s="335">
        <v>0</v>
      </c>
    </row>
    <row r="71" spans="2:4">
      <c r="B71" s="161">
        <v>45490</v>
      </c>
      <c r="C71" s="401">
        <v>1313.12</v>
      </c>
      <c r="D71" s="335">
        <v>0</v>
      </c>
    </row>
    <row r="72" spans="2:4">
      <c r="B72" s="161">
        <v>45490</v>
      </c>
      <c r="C72" s="401">
        <v>1555.88</v>
      </c>
      <c r="D72" s="335">
        <v>0</v>
      </c>
    </row>
    <row r="73" spans="2:4">
      <c r="B73" s="161">
        <v>45490</v>
      </c>
      <c r="C73" s="401">
        <v>330</v>
      </c>
      <c r="D73" s="335">
        <v>0</v>
      </c>
    </row>
    <row r="74" spans="2:4">
      <c r="B74" s="161">
        <v>45490</v>
      </c>
      <c r="C74" s="401">
        <v>3166.9</v>
      </c>
      <c r="D74" s="335">
        <v>0</v>
      </c>
    </row>
    <row r="75" spans="2:4">
      <c r="B75" s="161">
        <v>45490</v>
      </c>
      <c r="C75" s="335">
        <v>440</v>
      </c>
      <c r="D75" s="401">
        <v>0</v>
      </c>
    </row>
    <row r="76" spans="2:4">
      <c r="B76" s="161">
        <v>45490</v>
      </c>
      <c r="C76" s="401">
        <v>4158</v>
      </c>
      <c r="D76" s="335">
        <v>0</v>
      </c>
    </row>
    <row r="77" spans="2:4">
      <c r="B77" s="161">
        <v>45490</v>
      </c>
      <c r="C77" s="401">
        <v>18345.5</v>
      </c>
      <c r="D77" s="335">
        <v>0</v>
      </c>
    </row>
    <row r="78" spans="2:4">
      <c r="B78" s="161">
        <v>45490</v>
      </c>
      <c r="C78" s="401">
        <v>4899.6000000000004</v>
      </c>
      <c r="D78" s="335">
        <v>0</v>
      </c>
    </row>
    <row r="79" spans="2:4">
      <c r="B79" s="161">
        <v>45490</v>
      </c>
      <c r="C79" s="401">
        <v>5808.19</v>
      </c>
      <c r="D79" s="335">
        <v>0</v>
      </c>
    </row>
    <row r="80" spans="2:4">
      <c r="B80" s="161">
        <v>45490</v>
      </c>
      <c r="C80" s="401">
        <v>16644.61</v>
      </c>
      <c r="D80" s="335">
        <v>0</v>
      </c>
    </row>
    <row r="81" spans="1:6">
      <c r="B81" s="161">
        <v>45490</v>
      </c>
      <c r="C81" s="335">
        <v>3.47</v>
      </c>
      <c r="D81" s="401">
        <v>0</v>
      </c>
    </row>
    <row r="82" spans="1:6">
      <c r="B82" s="161">
        <v>45490</v>
      </c>
      <c r="C82" s="401">
        <v>3.47</v>
      </c>
      <c r="D82" s="335">
        <v>0</v>
      </c>
    </row>
    <row r="83" spans="1:6">
      <c r="B83" s="161">
        <v>45490</v>
      </c>
      <c r="C83" s="401">
        <v>3990.34</v>
      </c>
      <c r="D83" s="335">
        <v>0</v>
      </c>
    </row>
    <row r="84" spans="1:6">
      <c r="B84" s="161">
        <v>45491</v>
      </c>
      <c r="C84" s="401">
        <v>0</v>
      </c>
      <c r="D84" s="335">
        <v>200</v>
      </c>
    </row>
    <row r="85" spans="1:6">
      <c r="B85" s="161">
        <v>45491</v>
      </c>
      <c r="C85" s="401">
        <v>0</v>
      </c>
      <c r="D85" s="335">
        <v>35430</v>
      </c>
    </row>
    <row r="86" spans="1:6">
      <c r="B86" s="161">
        <v>45491</v>
      </c>
      <c r="C86" s="401">
        <v>2103.81</v>
      </c>
      <c r="D86" s="335">
        <v>0</v>
      </c>
    </row>
    <row r="87" spans="1:6">
      <c r="B87" s="161">
        <v>45491</v>
      </c>
      <c r="C87" s="401">
        <v>13949.6</v>
      </c>
      <c r="D87" s="335">
        <v>0</v>
      </c>
      <c r="F87" s="312"/>
    </row>
    <row r="88" spans="1:6">
      <c r="B88" s="161">
        <v>45491</v>
      </c>
      <c r="C88" s="401">
        <v>9</v>
      </c>
      <c r="D88" s="335">
        <v>0</v>
      </c>
    </row>
    <row r="89" spans="1:6">
      <c r="B89" s="161">
        <v>45492</v>
      </c>
      <c r="C89" s="401">
        <v>1536.37</v>
      </c>
      <c r="D89" s="335">
        <v>0</v>
      </c>
    </row>
    <row r="90" spans="1:6">
      <c r="A90" s="312"/>
      <c r="B90" s="161">
        <v>45492</v>
      </c>
      <c r="C90" s="401">
        <v>2884.91</v>
      </c>
      <c r="D90" s="335">
        <v>0</v>
      </c>
      <c r="E90" s="312"/>
      <c r="F90" s="313"/>
    </row>
    <row r="91" spans="1:6">
      <c r="B91" s="161">
        <v>45492</v>
      </c>
      <c r="C91" s="335">
        <v>15256.37</v>
      </c>
      <c r="D91" s="401">
        <v>0</v>
      </c>
    </row>
    <row r="92" spans="1:6">
      <c r="B92" s="161">
        <v>45495</v>
      </c>
      <c r="C92" s="401">
        <v>70</v>
      </c>
      <c r="D92" s="335">
        <v>0</v>
      </c>
    </row>
    <row r="93" spans="1:6">
      <c r="B93" s="161">
        <v>45495</v>
      </c>
      <c r="C93" s="335">
        <v>2.6</v>
      </c>
      <c r="D93" s="401">
        <v>0</v>
      </c>
    </row>
    <row r="94" spans="1:6">
      <c r="B94" s="161">
        <v>45496</v>
      </c>
      <c r="C94" s="401">
        <v>9</v>
      </c>
      <c r="D94" s="335">
        <v>0</v>
      </c>
    </row>
    <row r="95" spans="1:6">
      <c r="B95" s="161">
        <v>45496</v>
      </c>
      <c r="C95" s="401">
        <v>9</v>
      </c>
      <c r="D95" s="335">
        <v>0</v>
      </c>
    </row>
    <row r="96" spans="1:6">
      <c r="B96" s="161">
        <v>45496</v>
      </c>
      <c r="C96" s="335">
        <v>9</v>
      </c>
      <c r="D96" s="401">
        <v>0</v>
      </c>
    </row>
    <row r="97" spans="2:4">
      <c r="B97" s="161">
        <v>45497</v>
      </c>
      <c r="C97" s="401">
        <v>0</v>
      </c>
      <c r="D97" s="335">
        <v>500</v>
      </c>
    </row>
    <row r="98" spans="2:4">
      <c r="B98" s="161">
        <v>45497</v>
      </c>
      <c r="C98" s="401">
        <v>534.76</v>
      </c>
      <c r="D98" s="335">
        <v>0</v>
      </c>
    </row>
    <row r="99" spans="2:4">
      <c r="B99" s="161">
        <v>45498</v>
      </c>
      <c r="C99" s="401">
        <v>0</v>
      </c>
      <c r="D99" s="335">
        <v>20400</v>
      </c>
    </row>
    <row r="100" spans="2:4">
      <c r="B100" s="161">
        <v>45498</v>
      </c>
      <c r="C100" s="401">
        <v>12768.62</v>
      </c>
      <c r="D100" s="335">
        <v>0</v>
      </c>
    </row>
    <row r="101" spans="2:4">
      <c r="B101" s="161">
        <v>45498</v>
      </c>
      <c r="C101" s="401">
        <v>4725.8100000000004</v>
      </c>
      <c r="D101" s="335">
        <v>0</v>
      </c>
    </row>
    <row r="102" spans="2:4">
      <c r="B102" s="161">
        <v>45498</v>
      </c>
      <c r="C102" s="401">
        <v>7.65</v>
      </c>
      <c r="D102" s="335">
        <v>0</v>
      </c>
    </row>
    <row r="103" spans="2:4">
      <c r="B103" s="161">
        <v>45498</v>
      </c>
      <c r="C103" s="401">
        <v>2697.01</v>
      </c>
      <c r="D103" s="335">
        <v>0</v>
      </c>
    </row>
    <row r="104" spans="2:4">
      <c r="B104" s="161">
        <v>45498</v>
      </c>
      <c r="C104" s="401">
        <v>60</v>
      </c>
      <c r="D104" s="335">
        <v>0</v>
      </c>
    </row>
    <row r="105" spans="2:4">
      <c r="B105" s="161">
        <v>45498</v>
      </c>
      <c r="C105" s="335">
        <v>3.47</v>
      </c>
      <c r="D105" s="401">
        <v>0</v>
      </c>
    </row>
    <row r="106" spans="2:4">
      <c r="B106" s="161">
        <v>45499</v>
      </c>
      <c r="C106" s="335">
        <v>0</v>
      </c>
      <c r="D106" s="401">
        <v>5300</v>
      </c>
    </row>
    <row r="107" spans="2:4">
      <c r="B107" s="161">
        <v>45499</v>
      </c>
      <c r="C107" s="401">
        <v>0</v>
      </c>
      <c r="D107" s="335">
        <v>70</v>
      </c>
    </row>
    <row r="108" spans="2:4">
      <c r="B108" s="161">
        <v>45499</v>
      </c>
      <c r="C108" s="401">
        <v>519.41999999999996</v>
      </c>
      <c r="D108" s="335">
        <v>0</v>
      </c>
    </row>
    <row r="109" spans="2:4">
      <c r="B109" s="161">
        <v>45499</v>
      </c>
      <c r="C109" s="335">
        <v>1495.9</v>
      </c>
      <c r="D109" s="335">
        <v>0</v>
      </c>
    </row>
    <row r="110" spans="2:4">
      <c r="B110" s="161">
        <v>45499</v>
      </c>
      <c r="C110" s="335">
        <v>505</v>
      </c>
      <c r="D110" s="335">
        <v>0</v>
      </c>
    </row>
    <row r="111" spans="2:4">
      <c r="B111" s="161">
        <v>45499</v>
      </c>
      <c r="C111" s="335">
        <v>345.17</v>
      </c>
      <c r="D111" s="335">
        <v>0</v>
      </c>
    </row>
    <row r="112" spans="2:4">
      <c r="B112" s="161">
        <v>45499</v>
      </c>
      <c r="C112" s="335">
        <v>332.46</v>
      </c>
      <c r="D112" s="335">
        <v>0</v>
      </c>
    </row>
    <row r="113" spans="2:4">
      <c r="B113" s="161">
        <v>45499</v>
      </c>
      <c r="C113" s="335">
        <v>522.70000000000005</v>
      </c>
      <c r="D113" s="335">
        <v>0</v>
      </c>
    </row>
    <row r="114" spans="2:4">
      <c r="B114" s="161">
        <v>45499</v>
      </c>
      <c r="C114" s="335">
        <v>1648.9</v>
      </c>
      <c r="D114" s="335">
        <v>0</v>
      </c>
    </row>
    <row r="115" spans="2:4">
      <c r="B115" s="161">
        <v>45502</v>
      </c>
      <c r="C115" s="335">
        <v>0</v>
      </c>
      <c r="D115" s="335">
        <v>1500</v>
      </c>
    </row>
    <row r="116" spans="2:4">
      <c r="B116" s="161">
        <v>45502</v>
      </c>
      <c r="C116" s="335">
        <v>426.7</v>
      </c>
      <c r="D116" s="335">
        <v>0</v>
      </c>
    </row>
    <row r="117" spans="2:4">
      <c r="B117" s="161">
        <v>45502</v>
      </c>
      <c r="C117" s="335">
        <v>966</v>
      </c>
      <c r="D117" s="335">
        <v>0</v>
      </c>
    </row>
    <row r="118" spans="2:4">
      <c r="B118" s="161">
        <v>45503</v>
      </c>
      <c r="C118" s="335">
        <v>0</v>
      </c>
      <c r="D118" s="335">
        <v>60</v>
      </c>
    </row>
    <row r="119" spans="2:4">
      <c r="B119" s="161">
        <v>45503</v>
      </c>
      <c r="C119" s="335">
        <v>189.64</v>
      </c>
      <c r="D119" s="335">
        <v>0</v>
      </c>
    </row>
    <row r="120" spans="2:4">
      <c r="B120" s="161">
        <v>45503</v>
      </c>
      <c r="C120" s="335">
        <v>150</v>
      </c>
      <c r="D120" s="335">
        <v>0</v>
      </c>
    </row>
    <row r="121" spans="2:4">
      <c r="B121" s="161">
        <v>45504</v>
      </c>
      <c r="C121" s="335">
        <v>0</v>
      </c>
      <c r="D121" s="335">
        <v>19831.46</v>
      </c>
    </row>
    <row r="122" spans="2:4">
      <c r="B122" s="161">
        <v>45504</v>
      </c>
      <c r="C122" s="335">
        <v>0</v>
      </c>
      <c r="D122" s="335">
        <v>20000</v>
      </c>
    </row>
    <row r="123" spans="2:4">
      <c r="B123" s="161">
        <v>45504</v>
      </c>
      <c r="C123" s="335">
        <v>2180.6799999999998</v>
      </c>
      <c r="D123" s="335">
        <v>0</v>
      </c>
    </row>
    <row r="124" spans="2:4">
      <c r="B124" s="161">
        <v>45504</v>
      </c>
      <c r="C124" s="335">
        <v>665.17</v>
      </c>
      <c r="D124" s="335">
        <v>0</v>
      </c>
    </row>
    <row r="125" spans="2:4">
      <c r="B125" s="161">
        <v>45504</v>
      </c>
      <c r="C125" s="335">
        <v>1239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1137321.4399999997</v>
      </c>
      <c r="D350" s="336">
        <f>SUM(D15:D349)</f>
        <v>1172980.5699999998</v>
      </c>
    </row>
    <row r="351" spans="2:4">
      <c r="B351" s="1015" t="s">
        <v>134</v>
      </c>
      <c r="C351" s="1015"/>
      <c r="D351" s="337">
        <f>D13-C350+D350</f>
        <v>35746.610000000102</v>
      </c>
    </row>
    <row r="356" spans="2:4">
      <c r="B356" s="1016" t="s">
        <v>135</v>
      </c>
      <c r="C356" s="1016"/>
      <c r="D356" s="1016"/>
    </row>
    <row r="357" spans="2:4">
      <c r="B357" s="1017" t="s">
        <v>136</v>
      </c>
      <c r="C357" s="1017"/>
      <c r="D357" s="1017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1013" t="s">
        <v>0</v>
      </c>
      <c r="C3" s="1013"/>
      <c r="D3" s="1013"/>
    </row>
    <row r="4" spans="1:5" ht="15.75">
      <c r="B4" s="1013" t="s">
        <v>1</v>
      </c>
      <c r="C4" s="1013"/>
      <c r="D4" s="1013"/>
    </row>
    <row r="5" spans="1:5" ht="15.75">
      <c r="B5" s="1013" t="s">
        <v>4</v>
      </c>
      <c r="C5" s="1013"/>
      <c r="D5" s="1013"/>
    </row>
    <row r="8" spans="1:5" ht="50.25" customHeight="1">
      <c r="A8" s="1018" t="s">
        <v>129</v>
      </c>
      <c r="B8" s="1023"/>
      <c r="C8" s="1023"/>
      <c r="D8" s="1023"/>
      <c r="E8" s="1023"/>
    </row>
    <row r="10" spans="1:5" ht="46.5" customHeight="1">
      <c r="A10" s="1024" t="s">
        <v>130</v>
      </c>
      <c r="B10" s="1025"/>
      <c r="C10" s="1025"/>
      <c r="D10" s="1025"/>
      <c r="E10" s="1025"/>
    </row>
    <row r="13" spans="1:5">
      <c r="B13" s="1014" t="s">
        <v>131</v>
      </c>
      <c r="C13" s="1014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22" t="s">
        <v>134</v>
      </c>
      <c r="C250" s="1022"/>
      <c r="D250" s="118">
        <f>D13-C249+D249</f>
        <v>0</v>
      </c>
    </row>
    <row r="255" spans="2:4">
      <c r="B255" s="1016" t="s">
        <v>135</v>
      </c>
      <c r="C255" s="1016"/>
      <c r="D255" s="1016"/>
    </row>
    <row r="256" spans="2:4">
      <c r="B256" s="1017" t="s">
        <v>136</v>
      </c>
      <c r="C256" s="1017"/>
      <c r="D256" s="1017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30" workbookViewId="0">
      <selection activeCell="B43" sqref="B43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1013" t="s">
        <v>0</v>
      </c>
      <c r="B3" s="1013"/>
      <c r="C3" s="1013"/>
      <c r="D3" s="1013"/>
      <c r="E3" s="1013"/>
    </row>
    <row r="4" spans="1:5" ht="15.75">
      <c r="A4" s="1013" t="s">
        <v>1</v>
      </c>
      <c r="B4" s="1013"/>
      <c r="C4" s="1013"/>
      <c r="D4" s="1013"/>
      <c r="E4" s="1013"/>
    </row>
    <row r="5" spans="1:5" ht="15.75">
      <c r="A5" s="1013" t="s">
        <v>4</v>
      </c>
      <c r="B5" s="1013"/>
      <c r="C5" s="1013"/>
      <c r="D5" s="1013"/>
      <c r="E5" s="1013"/>
    </row>
    <row r="8" spans="1:5" ht="47.25" customHeight="1">
      <c r="A8" s="1018" t="s">
        <v>866</v>
      </c>
      <c r="B8" s="1019"/>
      <c r="C8" s="1019"/>
      <c r="D8" s="1019"/>
      <c r="E8" s="1019"/>
    </row>
    <row r="10" spans="1:5" ht="45.75" customHeight="1">
      <c r="A10" s="1020" t="s">
        <v>659</v>
      </c>
      <c r="B10" s="1021"/>
      <c r="C10" s="1021"/>
      <c r="D10" s="1021"/>
      <c r="E10" s="1021"/>
    </row>
    <row r="13" spans="1:5">
      <c r="B13" s="1014" t="s">
        <v>131</v>
      </c>
      <c r="C13" s="1014"/>
      <c r="D13" s="113">
        <v>4.8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45474</v>
      </c>
      <c r="C15" s="335">
        <v>2.6</v>
      </c>
      <c r="D15" s="335">
        <v>0</v>
      </c>
    </row>
    <row r="16" spans="1:5">
      <c r="B16" s="161">
        <v>45476</v>
      </c>
      <c r="C16" s="335">
        <v>0</v>
      </c>
      <c r="D16" s="335">
        <v>4781.29</v>
      </c>
    </row>
    <row r="17" spans="2:4">
      <c r="B17" s="161">
        <v>45476</v>
      </c>
      <c r="C17" s="335">
        <v>0</v>
      </c>
      <c r="D17" s="335">
        <v>25218.71</v>
      </c>
    </row>
    <row r="18" spans="2:4">
      <c r="B18" s="161">
        <v>45476</v>
      </c>
      <c r="C18" s="335">
        <v>0</v>
      </c>
      <c r="D18" s="335">
        <v>1.57</v>
      </c>
    </row>
    <row r="19" spans="2:4">
      <c r="B19" s="161">
        <v>45476</v>
      </c>
      <c r="C19" s="335">
        <v>0</v>
      </c>
      <c r="D19" s="335">
        <v>30000</v>
      </c>
    </row>
    <row r="20" spans="2:4">
      <c r="B20" s="161">
        <v>45476</v>
      </c>
      <c r="C20" s="335">
        <v>1.57</v>
      </c>
      <c r="D20" s="335">
        <v>0</v>
      </c>
    </row>
    <row r="21" spans="2:4">
      <c r="B21" s="161">
        <v>45476</v>
      </c>
      <c r="C21" s="335">
        <v>2.2000000000000002</v>
      </c>
      <c r="D21" s="335">
        <v>0</v>
      </c>
    </row>
    <row r="22" spans="2:4">
      <c r="B22" s="161">
        <v>45476</v>
      </c>
      <c r="C22" s="335">
        <v>30000</v>
      </c>
      <c r="D22" s="335">
        <v>0</v>
      </c>
    </row>
    <row r="23" spans="2:4">
      <c r="B23" s="161">
        <v>45476</v>
      </c>
      <c r="C23" s="335">
        <v>30000</v>
      </c>
      <c r="D23" s="335">
        <v>0</v>
      </c>
    </row>
    <row r="24" spans="2:4">
      <c r="B24" s="161">
        <v>45478</v>
      </c>
      <c r="C24" s="335">
        <v>0</v>
      </c>
      <c r="D24" s="335">
        <v>26725.13</v>
      </c>
    </row>
    <row r="25" spans="2:4">
      <c r="B25" s="161">
        <v>45478</v>
      </c>
      <c r="C25" s="335">
        <v>0</v>
      </c>
      <c r="D25" s="335">
        <v>23174.87</v>
      </c>
    </row>
    <row r="26" spans="2:4">
      <c r="B26" s="161">
        <v>45478</v>
      </c>
      <c r="C26" s="335">
        <v>0</v>
      </c>
      <c r="D26" s="335">
        <v>48327.05</v>
      </c>
    </row>
    <row r="27" spans="2:4">
      <c r="B27" s="161">
        <v>45478</v>
      </c>
      <c r="C27" s="335">
        <v>96600</v>
      </c>
      <c r="D27" s="335">
        <v>0</v>
      </c>
    </row>
    <row r="28" spans="2:4">
      <c r="B28" s="161">
        <v>45478</v>
      </c>
      <c r="C28" s="335">
        <v>0.4</v>
      </c>
      <c r="D28" s="335">
        <v>0</v>
      </c>
    </row>
    <row r="29" spans="2:4">
      <c r="B29" s="161">
        <v>45478</v>
      </c>
      <c r="C29" s="335">
        <v>2.6</v>
      </c>
      <c r="D29" s="335">
        <v>0</v>
      </c>
    </row>
    <row r="30" spans="2:4">
      <c r="B30" s="161">
        <v>45478</v>
      </c>
      <c r="C30" s="335">
        <v>9</v>
      </c>
      <c r="D30" s="335">
        <v>0</v>
      </c>
    </row>
    <row r="31" spans="2:4">
      <c r="B31" s="161">
        <v>45478</v>
      </c>
      <c r="C31" s="335">
        <v>1597</v>
      </c>
      <c r="D31" s="335">
        <v>0</v>
      </c>
    </row>
    <row r="32" spans="2:4">
      <c r="B32" s="161">
        <v>45481</v>
      </c>
      <c r="C32" s="335">
        <v>2.6</v>
      </c>
      <c r="D32" s="335">
        <v>0</v>
      </c>
    </row>
    <row r="33" spans="2:4">
      <c r="B33" s="161">
        <v>45481</v>
      </c>
      <c r="C33" s="335">
        <v>15.45</v>
      </c>
      <c r="D33" s="335">
        <v>0</v>
      </c>
    </row>
    <row r="34" spans="2:4">
      <c r="B34" s="161">
        <v>45491</v>
      </c>
      <c r="C34" s="335">
        <v>0</v>
      </c>
      <c r="D34" s="335">
        <v>28816.78</v>
      </c>
    </row>
    <row r="35" spans="2:4">
      <c r="B35" s="161">
        <v>45491</v>
      </c>
      <c r="C35" s="335">
        <v>0</v>
      </c>
      <c r="D35" s="335">
        <v>6683.22</v>
      </c>
    </row>
    <row r="36" spans="2:4">
      <c r="B36" s="161">
        <v>45491</v>
      </c>
      <c r="C36" s="335">
        <v>2.6</v>
      </c>
      <c r="D36" s="335">
        <v>0</v>
      </c>
    </row>
    <row r="37" spans="2:4">
      <c r="B37" s="161">
        <v>45491</v>
      </c>
      <c r="C37" s="335">
        <v>59.5</v>
      </c>
      <c r="D37" s="335">
        <v>0</v>
      </c>
    </row>
    <row r="38" spans="2:4">
      <c r="B38" s="161">
        <v>45491</v>
      </c>
      <c r="C38" s="335">
        <v>35430</v>
      </c>
      <c r="D38" s="335">
        <v>0</v>
      </c>
    </row>
    <row r="39" spans="2:4">
      <c r="B39" s="161">
        <v>45496</v>
      </c>
      <c r="C39" s="335">
        <v>2.6</v>
      </c>
      <c r="D39" s="335">
        <v>0</v>
      </c>
    </row>
    <row r="40" spans="2:4">
      <c r="B40" s="161">
        <v>45503</v>
      </c>
      <c r="C40" s="335">
        <v>5.3</v>
      </c>
      <c r="D40" s="335">
        <v>0</v>
      </c>
    </row>
    <row r="41" spans="2:4">
      <c r="B41" s="161">
        <v>45504</v>
      </c>
      <c r="C41" s="335">
        <v>0</v>
      </c>
      <c r="D41" s="335">
        <v>20000</v>
      </c>
    </row>
    <row r="42" spans="2:4">
      <c r="B42" s="161">
        <v>45504</v>
      </c>
      <c r="C42" s="335">
        <v>20000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213733.42</v>
      </c>
      <c r="D350" s="336">
        <f>SUM(D15:D349)</f>
        <v>213728.62</v>
      </c>
    </row>
    <row r="351" spans="2:4">
      <c r="B351" s="1015" t="s">
        <v>134</v>
      </c>
      <c r="C351" s="1015"/>
      <c r="D351" s="337">
        <f>D13-C350+D350</f>
        <v>0</v>
      </c>
    </row>
    <row r="356" spans="2:4">
      <c r="B356" s="1016" t="s">
        <v>135</v>
      </c>
      <c r="C356" s="1016"/>
      <c r="D356" s="1016"/>
    </row>
    <row r="357" spans="2:4">
      <c r="B357" s="1017" t="s">
        <v>136</v>
      </c>
      <c r="C357" s="1017"/>
      <c r="D357" s="1017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9" workbookViewId="0">
      <selection sqref="A1:G29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66" t="s">
        <v>0</v>
      </c>
      <c r="C2" s="966"/>
      <c r="D2" s="966"/>
      <c r="E2" s="966"/>
    </row>
    <row r="3" spans="1:7" ht="15.75">
      <c r="B3" s="991" t="s">
        <v>1</v>
      </c>
      <c r="C3" s="991"/>
      <c r="D3" s="991"/>
      <c r="E3" s="991"/>
    </row>
    <row r="4" spans="1:7" ht="15" customHeight="1">
      <c r="B4" s="1026" t="s">
        <v>4</v>
      </c>
      <c r="C4" s="1026"/>
      <c r="D4" s="1026"/>
      <c r="E4" s="1026"/>
    </row>
    <row r="8" spans="1:7" ht="34.5" customHeight="1">
      <c r="A8" s="1027" t="s">
        <v>156</v>
      </c>
      <c r="B8" s="1027"/>
      <c r="C8" s="1027"/>
      <c r="D8" s="1027"/>
      <c r="E8" s="1027"/>
      <c r="F8" s="1027"/>
      <c r="G8" s="1027"/>
    </row>
    <row r="9" spans="1:7" ht="30" customHeight="1">
      <c r="A9" s="1031" t="s">
        <v>512</v>
      </c>
      <c r="B9" s="1028" t="s">
        <v>864</v>
      </c>
      <c r="C9" s="1028"/>
      <c r="D9" s="1028"/>
      <c r="E9" s="1028"/>
      <c r="F9" s="1028"/>
      <c r="G9" s="1028"/>
    </row>
    <row r="10" spans="1:7" ht="17.25" customHeight="1">
      <c r="A10" s="1031"/>
      <c r="B10" s="1032" t="s">
        <v>157</v>
      </c>
      <c r="C10" s="1032"/>
      <c r="D10" s="1032"/>
      <c r="E10" s="1032"/>
      <c r="F10" s="1032"/>
      <c r="G10" s="1032"/>
    </row>
    <row r="11" spans="1:7" ht="17.25" customHeight="1">
      <c r="A11" s="1029" t="s">
        <v>158</v>
      </c>
      <c r="B11" s="1032"/>
      <c r="C11" s="1032"/>
      <c r="D11" s="1032"/>
      <c r="E11" s="1032"/>
      <c r="F11" s="1032"/>
      <c r="G11" s="1032"/>
    </row>
    <row r="12" spans="1:7" ht="21.75" customHeight="1">
      <c r="A12" s="1029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622</v>
      </c>
      <c r="B13" s="102">
        <v>303710.05</v>
      </c>
      <c r="C13" s="103">
        <v>455824.09</v>
      </c>
      <c r="D13" s="409">
        <v>152000</v>
      </c>
      <c r="E13" s="260">
        <f>568.69+3.53</f>
        <v>572.22</v>
      </c>
      <c r="F13" s="103">
        <v>0</v>
      </c>
      <c r="G13" s="103">
        <f>B13-C13+D13+E13-F13</f>
        <v>458.17999999996277</v>
      </c>
    </row>
    <row r="14" spans="1:7" ht="51">
      <c r="A14" s="160" t="s">
        <v>816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f t="shared" ref="G14:G17" si="0">B14-C14+D14+E14-F14</f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 t="shared" si="0"/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 t="shared" si="0"/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 t="shared" si="0"/>
        <v>0</v>
      </c>
    </row>
    <row r="18" spans="1:7">
      <c r="A18" s="104" t="s">
        <v>166</v>
      </c>
      <c r="B18" s="105">
        <f t="shared" ref="B18:G18" si="1">SUM(B13:B17)</f>
        <v>303710.05</v>
      </c>
      <c r="C18" s="105">
        <f t="shared" si="1"/>
        <v>455824.09</v>
      </c>
      <c r="D18" s="105">
        <f t="shared" si="1"/>
        <v>152000</v>
      </c>
      <c r="E18" s="105">
        <f t="shared" si="1"/>
        <v>572.22</v>
      </c>
      <c r="F18" s="105">
        <f t="shared" si="1"/>
        <v>0</v>
      </c>
      <c r="G18" s="105">
        <f t="shared" si="1"/>
        <v>458.17999999996277</v>
      </c>
    </row>
    <row r="19" spans="1:7" ht="31.5" customHeight="1">
      <c r="A19" s="1029" t="s">
        <v>167</v>
      </c>
      <c r="B19" s="1029" t="s">
        <v>167</v>
      </c>
      <c r="C19" s="1029"/>
      <c r="D19" s="1029"/>
      <c r="E19" s="1029"/>
      <c r="F19" s="1029"/>
      <c r="G19" s="106">
        <f>G21</f>
        <v>70643.62</v>
      </c>
    </row>
    <row r="20" spans="1:7" ht="22.5" customHeight="1">
      <c r="A20" s="1029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697</v>
      </c>
      <c r="B21" s="102">
        <v>108420.09</v>
      </c>
      <c r="C21" s="103">
        <v>135400</v>
      </c>
      <c r="D21" s="103">
        <v>96600</v>
      </c>
      <c r="E21" s="103">
        <f>476.07+547.46</f>
        <v>1023.53</v>
      </c>
      <c r="F21" s="103">
        <v>0</v>
      </c>
      <c r="G21" s="103">
        <f t="shared" ref="G21:G22" si="2">B21-C21+D21+E21-F21</f>
        <v>70643.62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 t="shared" si="2"/>
        <v>0</v>
      </c>
    </row>
    <row r="23" spans="1:7">
      <c r="A23" s="104" t="s">
        <v>168</v>
      </c>
      <c r="B23" s="105">
        <f t="shared" ref="B23:G23" si="3">SUM(B21:B22)</f>
        <v>108420.09</v>
      </c>
      <c r="C23" s="105">
        <f t="shared" si="3"/>
        <v>135400</v>
      </c>
      <c r="D23" s="105">
        <f t="shared" si="3"/>
        <v>96600</v>
      </c>
      <c r="E23" s="105">
        <f t="shared" si="3"/>
        <v>1023.53</v>
      </c>
      <c r="F23" s="105">
        <f t="shared" si="3"/>
        <v>0</v>
      </c>
      <c r="G23" s="105">
        <f t="shared" si="3"/>
        <v>70643.62</v>
      </c>
    </row>
    <row r="24" spans="1:7" ht="17.25">
      <c r="A24" s="107" t="s">
        <v>105</v>
      </c>
      <c r="B24" s="107">
        <f t="shared" ref="B24:G24" si="4">B18+B23</f>
        <v>412130.14</v>
      </c>
      <c r="C24" s="107">
        <f t="shared" si="4"/>
        <v>591224.09000000008</v>
      </c>
      <c r="D24" s="107">
        <f t="shared" si="4"/>
        <v>248600</v>
      </c>
      <c r="E24" s="107">
        <f t="shared" si="4"/>
        <v>1595.75</v>
      </c>
      <c r="F24" s="107">
        <f t="shared" si="4"/>
        <v>0</v>
      </c>
      <c r="G24" s="107">
        <f t="shared" si="4"/>
        <v>71101.799999999959</v>
      </c>
    </row>
    <row r="26" spans="1:7">
      <c r="B26" s="1030"/>
      <c r="C26" s="1030"/>
      <c r="D26" s="1030"/>
    </row>
    <row r="27" spans="1:7">
      <c r="B27" s="1030"/>
      <c r="C27" s="1030"/>
      <c r="D27" s="1030"/>
    </row>
    <row r="28" spans="1:7">
      <c r="B28" s="1030" t="s">
        <v>169</v>
      </c>
      <c r="C28" s="1030"/>
      <c r="D28" s="1030"/>
    </row>
    <row r="29" spans="1:7" ht="15" customHeight="1">
      <c r="B29" s="1030" t="s">
        <v>170</v>
      </c>
      <c r="C29" s="1030"/>
      <c r="D29" s="1030"/>
    </row>
    <row r="30" spans="1:7" ht="15" customHeight="1">
      <c r="B30" s="1030"/>
      <c r="C30" s="1030"/>
      <c r="D30" s="1030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37" workbookViewId="0">
      <selection sqref="A1:H61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91" t="s">
        <v>0</v>
      </c>
      <c r="C3" s="991"/>
      <c r="D3" s="991"/>
      <c r="E3" s="67"/>
    </row>
    <row r="4" spans="1:8" ht="15.75">
      <c r="B4" s="991" t="s">
        <v>1</v>
      </c>
      <c r="C4" s="991"/>
      <c r="D4" s="991"/>
      <c r="E4" s="67"/>
    </row>
    <row r="5" spans="1:8">
      <c r="B5" s="1040" t="s">
        <v>4</v>
      </c>
      <c r="C5" s="1040"/>
      <c r="D5" s="1040"/>
      <c r="E5" s="109"/>
    </row>
    <row r="8" spans="1:8" ht="31.5">
      <c r="A8" s="1041" t="s">
        <v>407</v>
      </c>
      <c r="B8" s="1042"/>
      <c r="C8" s="1042"/>
      <c r="D8" s="1042"/>
      <c r="E8" s="357" t="s">
        <v>406</v>
      </c>
    </row>
    <row r="9" spans="1:8" ht="15.75">
      <c r="A9" s="872" t="s">
        <v>6</v>
      </c>
      <c r="B9" s="1043"/>
      <c r="C9" s="874" t="s">
        <v>7</v>
      </c>
      <c r="D9" s="875"/>
      <c r="E9" s="358" t="s">
        <v>233</v>
      </c>
    </row>
    <row r="10" spans="1:8" ht="35.25" customHeight="1">
      <c r="A10" s="1034" t="s">
        <v>512</v>
      </c>
      <c r="B10" s="1035"/>
      <c r="C10" s="1034" t="s">
        <v>846</v>
      </c>
      <c r="D10" s="1035"/>
      <c r="E10" s="340" t="s">
        <v>864</v>
      </c>
    </row>
    <row r="12" spans="1:8" ht="15.75" customHeight="1"/>
    <row r="13" spans="1:8" ht="15.75">
      <c r="B13" s="1036" t="s">
        <v>408</v>
      </c>
      <c r="C13" s="1036"/>
      <c r="D13" s="1036"/>
    </row>
    <row r="14" spans="1:8" ht="15.75">
      <c r="B14" s="1037" t="s">
        <v>137</v>
      </c>
      <c r="C14" s="1037"/>
      <c r="D14" s="1037"/>
      <c r="E14" s="1038"/>
      <c r="F14" s="1038"/>
      <c r="G14" s="1038"/>
      <c r="H14" s="1038"/>
    </row>
    <row r="15" spans="1:8" ht="15.75">
      <c r="B15" s="341" t="s">
        <v>138</v>
      </c>
      <c r="C15" s="342" t="s">
        <v>409</v>
      </c>
      <c r="D15" s="360">
        <v>21338.11</v>
      </c>
    </row>
    <row r="16" spans="1:8" ht="15.75">
      <c r="B16" s="341" t="s">
        <v>139</v>
      </c>
      <c r="C16" s="342" t="s">
        <v>410</v>
      </c>
      <c r="D16" s="360">
        <v>7565.33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39" t="s">
        <v>146</v>
      </c>
      <c r="C23" s="1039"/>
      <c r="D23" s="365">
        <f>SUM(D15:D22)</f>
        <v>28903.440000000002</v>
      </c>
    </row>
    <row r="24" spans="2:4" ht="15.75">
      <c r="B24" s="110"/>
      <c r="C24" s="111"/>
    </row>
    <row r="25" spans="2:4" ht="15.75">
      <c r="B25" s="1036" t="s">
        <v>417</v>
      </c>
      <c r="C25" s="1036"/>
      <c r="D25" s="1036"/>
    </row>
    <row r="26" spans="2:4" ht="15.75">
      <c r="B26" s="1033" t="s">
        <v>147</v>
      </c>
      <c r="C26" s="1033"/>
      <c r="D26" s="1033"/>
    </row>
    <row r="27" spans="2:4" ht="15.75">
      <c r="B27" s="341" t="s">
        <v>148</v>
      </c>
      <c r="C27" s="342" t="s">
        <v>44</v>
      </c>
      <c r="D27" s="360">
        <v>37658.67</v>
      </c>
    </row>
    <row r="28" spans="2:4" ht="15.75">
      <c r="B28" s="341" t="s">
        <v>149</v>
      </c>
      <c r="C28" s="342" t="s">
        <v>45</v>
      </c>
      <c r="D28" s="360">
        <v>0</v>
      </c>
    </row>
    <row r="29" spans="2:4" ht="15.75">
      <c r="B29" s="341" t="s">
        <v>150</v>
      </c>
      <c r="C29" s="342" t="s">
        <v>46</v>
      </c>
      <c r="D29" s="360">
        <v>8726</v>
      </c>
    </row>
    <row r="30" spans="2:4" ht="15.75">
      <c r="B30" s="343" t="s">
        <v>151</v>
      </c>
      <c r="C30" s="342" t="s">
        <v>47</v>
      </c>
      <c r="D30" s="360">
        <v>5428.89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17329.43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39" t="s">
        <v>155</v>
      </c>
      <c r="C46" s="1039"/>
      <c r="D46" s="365">
        <f>SUM(D27:D45)</f>
        <v>69142.989999999991</v>
      </c>
    </row>
    <row r="47" spans="2:4" ht="15.75">
      <c r="B47" s="112"/>
      <c r="C47" s="112"/>
    </row>
    <row r="48" spans="2:4" ht="15.75">
      <c r="B48" s="1036" t="s">
        <v>441</v>
      </c>
      <c r="C48" s="1036"/>
      <c r="D48" s="1036"/>
    </row>
    <row r="49" spans="2:5" ht="15.75">
      <c r="B49" s="1037" t="s">
        <v>442</v>
      </c>
      <c r="C49" s="1037"/>
      <c r="D49" s="1037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45" t="s">
        <v>443</v>
      </c>
      <c r="C53" s="1045"/>
      <c r="D53" s="356">
        <f>SUM(D50:D52)</f>
        <v>0</v>
      </c>
    </row>
    <row r="54" spans="2:5" ht="15.75">
      <c r="B54" s="112"/>
      <c r="C54" s="112"/>
    </row>
    <row r="55" spans="2:5" ht="15.75">
      <c r="B55" s="1045" t="s">
        <v>444</v>
      </c>
      <c r="C55" s="1045"/>
      <c r="D55" s="366">
        <f>D23+D46</f>
        <v>98046.43</v>
      </c>
    </row>
    <row r="58" spans="2:5">
      <c r="B58" s="1044" t="s">
        <v>445</v>
      </c>
      <c r="C58" s="1044"/>
      <c r="D58" s="1044"/>
      <c r="E58" s="364"/>
    </row>
    <row r="59" spans="2:5">
      <c r="B59" s="1044" t="s">
        <v>446</v>
      </c>
      <c r="C59" s="1044"/>
      <c r="D59" s="1044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2024-10-31T15:51:14Z</cp:lastPrinted>
  <dcterms:created xsi:type="dcterms:W3CDTF">2019-12-13T12:34:00Z</dcterms:created>
  <dcterms:modified xsi:type="dcterms:W3CDTF">2025-01-21T22:03:09Z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